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ivotTables/pivotTable1.xml" ContentType="application/vnd.openxmlformats-officedocument.spreadsheetml.pivotTable+xml"/>
  <Override PartName="/xl/pivotTables/pivotTable2.xml" ContentType="application/vnd.openxmlformats-officedocument.spreadsheetml.pivotTable+xml"/>
  <Override PartName="/xl/pivotTables/pivotTable3.xml" ContentType="application/vnd.openxmlformats-officedocument.spreadsheetml.pivotTable+xml"/>
  <Override PartName="/xl/pivotTables/pivotTable4.xml" ContentType="application/vnd.openxmlformats-officedocument.spreadsheetml.pivotTable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hidePivotFieldList="1" defaultThemeVersion="164011"/>
  <mc:AlternateContent xmlns:mc="http://schemas.openxmlformats.org/markup-compatibility/2006">
    <mc:Choice Requires="x15">
      <x15ac:absPath xmlns:x15ac="http://schemas.microsoft.com/office/spreadsheetml/2010/11/ac" url="C:\Users\jojof_000\OneDrive – SPU v Nitre\Dokumenty\2016-2017\"/>
    </mc:Choice>
  </mc:AlternateContent>
  <bookViews>
    <workbookView xWindow="0" yWindow="0" windowWidth="21600" windowHeight="9660"/>
  </bookViews>
  <sheets>
    <sheet name="V 7" sheetId="1" r:id="rId1"/>
  </sheets>
  <definedNames>
    <definedName name="_xlnm.Print_Area" localSheetId="0">'V 7'!$A$1:$F$86</definedName>
  </definedNames>
  <calcPr calcId="171027"/>
  <pivotCaches>
    <pivotCache cacheId="0" r:id="rId2"/>
  </pivotCaches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Q117" i="1" l="1"/>
  <c r="P114" i="1" s="1"/>
  <c r="Q119" i="1"/>
  <c r="Q118" i="1"/>
  <c r="Q116" i="1"/>
  <c r="Q115" i="1"/>
  <c r="P121" i="1"/>
  <c r="Q126" i="1"/>
  <c r="Q125" i="1"/>
  <c r="Q124" i="1"/>
  <c r="Q123" i="1"/>
  <c r="Q122" i="1"/>
  <c r="P107" i="1"/>
  <c r="Q112" i="1"/>
  <c r="Q111" i="1"/>
  <c r="Q109" i="1"/>
  <c r="Q110" i="1"/>
  <c r="Q108" i="1"/>
  <c r="P102" i="1" l="1"/>
  <c r="AA78" i="1"/>
  <c r="AA77" i="1"/>
  <c r="AA70" i="1"/>
  <c r="AA71" i="1"/>
  <c r="AA72" i="1"/>
  <c r="AA73" i="1"/>
  <c r="AA74" i="1"/>
  <c r="AA75" i="1"/>
  <c r="AA76" i="1"/>
  <c r="AA69" i="1"/>
  <c r="P101" i="1"/>
  <c r="Z69" i="1"/>
  <c r="Z78" i="1"/>
  <c r="Z70" i="1"/>
  <c r="Z71" i="1"/>
  <c r="Z72" i="1"/>
  <c r="Z73" i="1"/>
  <c r="Z74" i="1"/>
  <c r="Z75" i="1"/>
  <c r="Z76" i="1"/>
  <c r="Z77" i="1"/>
  <c r="P99" i="1"/>
  <c r="P98" i="1"/>
  <c r="P97" i="1"/>
  <c r="P96" i="1"/>
  <c r="Y78" i="1"/>
  <c r="Y70" i="1"/>
  <c r="Y71" i="1"/>
  <c r="Y72" i="1"/>
  <c r="Y73" i="1"/>
  <c r="Y74" i="1"/>
  <c r="Y75" i="1"/>
  <c r="Y76" i="1"/>
  <c r="Y77" i="1"/>
  <c r="Y69" i="1"/>
  <c r="X70" i="1"/>
  <c r="X71" i="1"/>
  <c r="X72" i="1"/>
  <c r="X73" i="1"/>
  <c r="X74" i="1"/>
  <c r="X75" i="1"/>
  <c r="X76" i="1"/>
  <c r="X77" i="1"/>
  <c r="X69" i="1"/>
  <c r="P89" i="1"/>
  <c r="P94" i="1"/>
  <c r="P93" i="1"/>
  <c r="P92" i="1"/>
  <c r="P91" i="1"/>
  <c r="P90" i="1"/>
  <c r="P83" i="1"/>
  <c r="P87" i="1"/>
  <c r="P86" i="1"/>
  <c r="P85" i="1"/>
  <c r="P84" i="1"/>
  <c r="P82" i="1"/>
  <c r="W78" i="1"/>
  <c r="W70" i="1"/>
  <c r="W71" i="1"/>
  <c r="W72" i="1"/>
  <c r="W73" i="1"/>
  <c r="W74" i="1"/>
  <c r="W75" i="1"/>
  <c r="W76" i="1"/>
  <c r="W77" i="1"/>
  <c r="W69" i="1"/>
  <c r="V70" i="1"/>
  <c r="V71" i="1"/>
  <c r="V72" i="1"/>
  <c r="V73" i="1"/>
  <c r="V74" i="1"/>
  <c r="V75" i="1"/>
  <c r="V76" i="1"/>
  <c r="V77" i="1"/>
  <c r="T71" i="1" l="1"/>
  <c r="T72" i="1"/>
  <c r="T73" i="1" s="1"/>
  <c r="T74" i="1" s="1"/>
  <c r="T75" i="1" s="1"/>
  <c r="T76" i="1" s="1"/>
  <c r="T77" i="1" s="1"/>
  <c r="T70" i="1"/>
  <c r="T69" i="1"/>
  <c r="S70" i="1"/>
  <c r="S71" i="1"/>
  <c r="S72" i="1"/>
  <c r="S73" i="1"/>
  <c r="S74" i="1"/>
  <c r="S75" i="1"/>
  <c r="S76" i="1"/>
  <c r="S77" i="1"/>
  <c r="S69" i="1"/>
  <c r="U69" i="1" s="1"/>
  <c r="U70" i="1" s="1"/>
  <c r="U71" i="1" s="1"/>
  <c r="U72" i="1" s="1"/>
  <c r="U73" i="1" s="1"/>
  <c r="U74" i="1" s="1"/>
  <c r="U75" i="1" s="1"/>
  <c r="U76" i="1" s="1"/>
  <c r="U77" i="1" s="1"/>
  <c r="R79" i="1"/>
  <c r="O69" i="1" l="1"/>
  <c r="O65" i="1"/>
  <c r="O64" i="1"/>
  <c r="O63" i="1"/>
  <c r="V69" i="1" l="1"/>
  <c r="P69" i="1"/>
  <c r="O70" i="1" s="1"/>
  <c r="P70" i="1" s="1"/>
  <c r="O71" i="1" s="1"/>
  <c r="P71" i="1" s="1"/>
  <c r="O72" i="1" s="1"/>
  <c r="P72" i="1" s="1"/>
  <c r="O73" i="1" s="1"/>
  <c r="P73" i="1" s="1"/>
  <c r="O74" i="1" s="1"/>
  <c r="P74" i="1" s="1"/>
  <c r="O75" i="1" s="1"/>
  <c r="P75" i="1" s="1"/>
  <c r="O76" i="1" s="1"/>
  <c r="P76" i="1" s="1"/>
  <c r="O77" i="1" s="1"/>
  <c r="P77" i="1" s="1"/>
</calcChain>
</file>

<file path=xl/sharedStrings.xml><?xml version="1.0" encoding="utf-8"?>
<sst xmlns="http://schemas.openxmlformats.org/spreadsheetml/2006/main" count="608" uniqueCount="94">
  <si>
    <t>ZADANIE 1</t>
  </si>
  <si>
    <t>domácnosť</t>
  </si>
  <si>
    <t>čistý mesačný príjem na 1 člena</t>
  </si>
  <si>
    <t>počet členov v domácnosti</t>
  </si>
  <si>
    <t>mesačné výdavky na priemyselný tovar</t>
  </si>
  <si>
    <t>mesačné výdavky na služby</t>
  </si>
  <si>
    <t>mesačné výdavky na potraviny</t>
  </si>
  <si>
    <t>Pohlavie</t>
  </si>
  <si>
    <t>Pôvod</t>
  </si>
  <si>
    <t>Počítač</t>
  </si>
  <si>
    <t>Cudzí jazyk</t>
  </si>
  <si>
    <t>Plávanie</t>
  </si>
  <si>
    <t>Šach</t>
  </si>
  <si>
    <t>žena</t>
  </si>
  <si>
    <t>vidiek</t>
  </si>
  <si>
    <t>neovláda</t>
  </si>
  <si>
    <t>nemecký</t>
  </si>
  <si>
    <t>nevie</t>
  </si>
  <si>
    <t>nehrá</t>
  </si>
  <si>
    <t>a)</t>
  </si>
  <si>
    <t>Koľko dievčat pochádza z mesta?</t>
  </si>
  <si>
    <t>mesto</t>
  </si>
  <si>
    <t>anglický</t>
  </si>
  <si>
    <t>hrá</t>
  </si>
  <si>
    <t>b)</t>
  </si>
  <si>
    <t>Koľko študentov (mužov) pochádza z dediny a nehovorí po anglicky?</t>
  </si>
  <si>
    <t>iný</t>
  </si>
  <si>
    <t>c)</t>
  </si>
  <si>
    <t>Koľko % z celkového počtu študentov sú dievčatá z mesta?</t>
  </si>
  <si>
    <t>muž</t>
  </si>
  <si>
    <t>d)</t>
  </si>
  <si>
    <t>Koľko % dievčat hrá šach z celkového počtu dievčat?</t>
  </si>
  <si>
    <t>ovláda</t>
  </si>
  <si>
    <t>vie</t>
  </si>
  <si>
    <t>e)</t>
  </si>
  <si>
    <t>Urobte riedenie podľa štatistického znaku</t>
  </si>
  <si>
    <t>a</t>
  </si>
  <si>
    <t>interpretujete v zmysle zadania všetky údaje z intervalu číslo</t>
  </si>
  <si>
    <t>f)</t>
  </si>
  <si>
    <t>Vypočítajte VŠETKY deskriptíne štatistiky pre štatistický znak v úlohe e)</t>
  </si>
  <si>
    <t>Grand Total</t>
  </si>
  <si>
    <t>Count of Počítač</t>
  </si>
  <si>
    <t>Count of Pôvod</t>
  </si>
  <si>
    <t>muž Total</t>
  </si>
  <si>
    <t>žena Total</t>
  </si>
  <si>
    <t>Count of Pohlavie</t>
  </si>
  <si>
    <t>max</t>
  </si>
  <si>
    <t>min</t>
  </si>
  <si>
    <t>n</t>
  </si>
  <si>
    <t>m</t>
  </si>
  <si>
    <t>h</t>
  </si>
  <si>
    <t>DH</t>
  </si>
  <si>
    <t>HH</t>
  </si>
  <si>
    <t>Bin</t>
  </si>
  <si>
    <t>ni</t>
  </si>
  <si>
    <t>fi</t>
  </si>
  <si>
    <t>Ni</t>
  </si>
  <si>
    <t>Fi</t>
  </si>
  <si>
    <t>xi*ni</t>
  </si>
  <si>
    <t>xi</t>
  </si>
  <si>
    <t>priemer</t>
  </si>
  <si>
    <t>modus</t>
  </si>
  <si>
    <t>d0</t>
  </si>
  <si>
    <t>d1</t>
  </si>
  <si>
    <t>medián</t>
  </si>
  <si>
    <t>moálny interval je zároveň aj mediánovým intervalom, keďže obsahuje aj najvyššiu početnosť ni a tiež 50% hranicu Fi</t>
  </si>
  <si>
    <t>b</t>
  </si>
  <si>
    <t>c</t>
  </si>
  <si>
    <t>d</t>
  </si>
  <si>
    <t>xi-xpriem</t>
  </si>
  <si>
    <t>rozptyl</t>
  </si>
  <si>
    <t>var. Rozpatie</t>
  </si>
  <si>
    <t>st. odchylka</t>
  </si>
  <si>
    <t>var. Koeficient</t>
  </si>
  <si>
    <t>šikmosť</t>
  </si>
  <si>
    <t>špicatosť</t>
  </si>
  <si>
    <t>priemerné výdavky na priemyselný tovar sú 162€</t>
  </si>
  <si>
    <t>Najviac ludí má výdavky na priemyselný tovar 134,5€</t>
  </si>
  <si>
    <t>Viac ako 50% respondentov má nižšie výdavky na priemyselný tovar a 50% respondentov vyššie výdavky na priemyselný tovar ako 147,55</t>
  </si>
  <si>
    <t>rozdiel medzi maximálnou hodnotou výdavkov a minimálnou hodnotou výdavkou je 368</t>
  </si>
  <si>
    <t>rozptyl nie je možné interpretovať</t>
  </si>
  <si>
    <t>priemerné výdavky na priemyselný tovar sú 162 +/- 79,48€</t>
  </si>
  <si>
    <t>pozitívna asymetria, vačšina ľudí má výdavky na priemyselný tovar nižšie ako je priemer</t>
  </si>
  <si>
    <t>pozitívna špicatosť, rozdelenie hodnôt je špicatejšie v porovnaní s normálnym rozdelením, to znamená že hodnoty sú viac koncentrované okolo strednej hodnoty</t>
  </si>
  <si>
    <t>Priemerné výdavky na priemyselný tovar sú 162 +/- 49%</t>
  </si>
  <si>
    <t>(xi-xpriem)^2*ni</t>
  </si>
  <si>
    <t>(xi-xpriem)^3*ni</t>
  </si>
  <si>
    <t>(xi-xpriem)^4*ni</t>
  </si>
  <si>
    <t>1.kvartil</t>
  </si>
  <si>
    <t>3.kvartil</t>
  </si>
  <si>
    <t>2.kvartil</t>
  </si>
  <si>
    <t>r</t>
  </si>
  <si>
    <t>suman</t>
  </si>
  <si>
    <t>nq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</si>
</sst>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43" formatCode="_-* #,##0.00\ _€_-;\-* #,##0.00\ _€_-;_-* &quot;-&quot;??\ _€_-;_-@_-"/>
    <numFmt numFmtId="164" formatCode="_-* #,##0\ _€_-;\-* #,##0\ _€_-;_-* &quot;-&quot;??\ _€_-;_-@_-"/>
    <numFmt numFmtId="165" formatCode="0.0000"/>
  </numFmts>
  <fonts count="13" x14ac:knownFonts="1">
    <font>
      <sz val="10"/>
      <name val="Arial"/>
      <charset val="238"/>
    </font>
    <font>
      <sz val="11"/>
      <color theme="1"/>
      <name val="Calibri"/>
      <family val="2"/>
      <charset val="238"/>
      <scheme val="minor"/>
    </font>
    <font>
      <sz val="10"/>
      <name val="Arial"/>
      <family val="2"/>
      <charset val="238"/>
    </font>
    <font>
      <sz val="26"/>
      <name val="Times New Roman CE"/>
      <family val="1"/>
      <charset val="238"/>
    </font>
    <font>
      <sz val="10"/>
      <name val="Times New Roman CE"/>
      <family val="1"/>
      <charset val="238"/>
    </font>
    <font>
      <b/>
      <sz val="10"/>
      <name val="Times New Roman"/>
      <family val="1"/>
      <charset val="238"/>
    </font>
    <font>
      <b/>
      <sz val="10"/>
      <name val="Times New Roman"/>
      <family val="1"/>
    </font>
    <font>
      <sz val="11"/>
      <name val="Times New Roman"/>
      <family val="1"/>
      <charset val="238"/>
    </font>
    <font>
      <sz val="10"/>
      <name val="Times New Roman"/>
      <family val="1"/>
    </font>
    <font>
      <sz val="10"/>
      <color rgb="FFFF0000"/>
      <name val="Arial"/>
      <family val="2"/>
      <charset val="238"/>
    </font>
    <font>
      <i/>
      <sz val="10"/>
      <name val="Arial"/>
      <family val="2"/>
      <charset val="238"/>
    </font>
    <font>
      <b/>
      <sz val="10"/>
      <color rgb="FFFF0000"/>
      <name val="Arial"/>
      <family val="2"/>
      <charset val="238"/>
    </font>
    <font>
      <sz val="10"/>
      <name val="Arial"/>
      <charset val="238"/>
    </font>
  </fonts>
  <fills count="4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rgb="FFFFFF00"/>
        <bgColor indexed="64"/>
      </patternFill>
    </fill>
  </fills>
  <borders count="15">
    <border>
      <left/>
      <right/>
      <top/>
      <bottom/>
      <diagonal/>
    </border>
    <border>
      <left style="thin">
        <color rgb="FF999999"/>
      </left>
      <right/>
      <top style="thin">
        <color rgb="FF999999"/>
      </top>
      <bottom/>
      <diagonal/>
    </border>
    <border>
      <left style="thin">
        <color indexed="65"/>
      </left>
      <right/>
      <top style="thin">
        <color rgb="FF999999"/>
      </top>
      <bottom/>
      <diagonal/>
    </border>
    <border>
      <left style="thin">
        <color indexed="65"/>
      </left>
      <right style="thin">
        <color rgb="FF999999"/>
      </right>
      <top style="thin">
        <color rgb="FF999999"/>
      </top>
      <bottom/>
      <diagonal/>
    </border>
    <border>
      <left style="thin">
        <color rgb="FF999999"/>
      </left>
      <right/>
      <top style="thin">
        <color indexed="65"/>
      </top>
      <bottom/>
      <diagonal/>
    </border>
    <border>
      <left style="thin">
        <color rgb="FF999999"/>
      </left>
      <right/>
      <top/>
      <bottom/>
      <diagonal/>
    </border>
    <border>
      <left style="thin">
        <color rgb="FF999999"/>
      </left>
      <right/>
      <top style="thin">
        <color rgb="FF999999"/>
      </top>
      <bottom style="thin">
        <color rgb="FF999999"/>
      </bottom>
      <diagonal/>
    </border>
    <border>
      <left/>
      <right/>
      <top style="thin">
        <color rgb="FF999999"/>
      </top>
      <bottom/>
      <diagonal/>
    </border>
    <border>
      <left style="thin">
        <color rgb="FF999999"/>
      </left>
      <right style="thin">
        <color rgb="FF999999"/>
      </right>
      <top style="thin">
        <color rgb="FF999999"/>
      </top>
      <bottom/>
      <diagonal/>
    </border>
    <border>
      <left style="thin">
        <color rgb="FF999999"/>
      </left>
      <right style="thin">
        <color rgb="FF999999"/>
      </right>
      <top/>
      <bottom/>
      <diagonal/>
    </border>
    <border>
      <left/>
      <right/>
      <top style="thin">
        <color rgb="FF999999"/>
      </top>
      <bottom style="thin">
        <color rgb="FF999999"/>
      </bottom>
      <diagonal/>
    </border>
    <border>
      <left style="thin">
        <color rgb="FF999999"/>
      </left>
      <right style="thin">
        <color rgb="FF999999"/>
      </right>
      <top style="thin">
        <color rgb="FF999999"/>
      </top>
      <bottom style="thin">
        <color rgb="FF999999"/>
      </bottom>
      <diagonal/>
    </border>
    <border>
      <left style="thin">
        <color indexed="65"/>
      </left>
      <right/>
      <top style="thin">
        <color rgb="FF999999"/>
      </top>
      <bottom style="thin">
        <color rgb="FF999999"/>
      </bottom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</borders>
  <cellStyleXfs count="5">
    <xf numFmtId="0" fontId="0" fillId="0" borderId="0"/>
    <xf numFmtId="9" fontId="1" fillId="0" borderId="0" applyFont="0" applyFill="0" applyBorder="0" applyAlignment="0" applyProtection="0"/>
    <xf numFmtId="0" fontId="2" fillId="0" borderId="0"/>
    <xf numFmtId="0" fontId="2" fillId="0" borderId="0"/>
    <xf numFmtId="43" fontId="12" fillId="0" borderId="0" applyFont="0" applyFill="0" applyBorder="0" applyAlignment="0" applyProtection="0"/>
  </cellStyleXfs>
  <cellXfs count="73">
    <xf numFmtId="0" fontId="0" fillId="0" borderId="0" xfId="0"/>
    <xf numFmtId="0" fontId="3" fillId="0" borderId="0" xfId="2" applyFont="1"/>
    <xf numFmtId="0" fontId="4" fillId="0" borderId="0" xfId="2" applyFont="1"/>
    <xf numFmtId="0" fontId="4" fillId="0" borderId="0" xfId="2" applyFont="1" applyFill="1"/>
    <xf numFmtId="0" fontId="5" fillId="2" borderId="0" xfId="2" applyFont="1" applyFill="1" applyAlignment="1">
      <alignment horizontal="center" vertical="center" wrapText="1"/>
    </xf>
    <xf numFmtId="0" fontId="5" fillId="2" borderId="0" xfId="3" applyFont="1" applyFill="1" applyAlignment="1">
      <alignment horizontal="center" vertical="center"/>
    </xf>
    <xf numFmtId="0" fontId="6" fillId="2" borderId="0" xfId="0" applyFont="1" applyFill="1" applyBorder="1" applyAlignment="1">
      <alignment horizontal="center" vertical="center" wrapText="1"/>
    </xf>
    <xf numFmtId="0" fontId="7" fillId="0" borderId="0" xfId="2" applyFont="1" applyAlignment="1">
      <alignment horizontal="center" vertical="center"/>
    </xf>
    <xf numFmtId="0" fontId="4" fillId="0" borderId="0" xfId="2" applyFont="1" applyAlignment="1">
      <alignment horizontal="center"/>
    </xf>
    <xf numFmtId="1" fontId="2" fillId="0" borderId="0" xfId="2" applyNumberFormat="1" applyAlignment="1">
      <alignment horizontal="center"/>
    </xf>
    <xf numFmtId="1" fontId="4" fillId="0" borderId="0" xfId="2" applyNumberFormat="1" applyFont="1" applyAlignment="1">
      <alignment horizontal="center"/>
    </xf>
    <xf numFmtId="0" fontId="2" fillId="0" borderId="0" xfId="3" applyAlignment="1">
      <alignment horizontal="center"/>
    </xf>
    <xf numFmtId="0" fontId="2" fillId="0" borderId="0" xfId="3" applyFont="1" applyAlignment="1">
      <alignment horizontal="center"/>
    </xf>
    <xf numFmtId="0" fontId="8" fillId="0" borderId="0" xfId="0" applyFont="1" applyBorder="1" applyAlignment="1">
      <alignment horizontal="center" vertical="top" wrapText="1"/>
    </xf>
    <xf numFmtId="0" fontId="2" fillId="0" borderId="0" xfId="2" applyBorder="1"/>
    <xf numFmtId="0" fontId="2" fillId="0" borderId="0" xfId="2"/>
    <xf numFmtId="0" fontId="0" fillId="0" borderId="0" xfId="0" applyFont="1" applyFill="1" applyBorder="1"/>
    <xf numFmtId="0" fontId="0" fillId="0" borderId="0" xfId="0" applyBorder="1"/>
    <xf numFmtId="0" fontId="9" fillId="0" borderId="0" xfId="0" applyFont="1" applyFill="1" applyBorder="1"/>
    <xf numFmtId="0" fontId="2" fillId="0" borderId="0" xfId="0" applyFont="1" applyFill="1" applyBorder="1"/>
    <xf numFmtId="0" fontId="10" fillId="0" borderId="0" xfId="2" applyFont="1" applyFill="1" applyBorder="1" applyAlignment="1">
      <alignment horizontal="center"/>
    </xf>
    <xf numFmtId="0" fontId="11" fillId="0" borderId="0" xfId="0" applyFont="1" applyBorder="1" applyAlignment="1">
      <alignment horizontal="center"/>
    </xf>
    <xf numFmtId="0" fontId="2" fillId="0" borderId="0" xfId="2" applyFill="1" applyBorder="1" applyAlignment="1"/>
    <xf numFmtId="0" fontId="10" fillId="0" borderId="0" xfId="0" applyFont="1" applyFill="1" applyBorder="1" applyAlignment="1">
      <alignment horizontal="center"/>
    </xf>
    <xf numFmtId="0" fontId="2" fillId="0" borderId="0" xfId="0" applyFont="1" applyFill="1" applyBorder="1" applyAlignment="1"/>
    <xf numFmtId="0" fontId="4" fillId="0" borderId="0" xfId="2" applyNumberFormat="1" applyFont="1"/>
    <xf numFmtId="0" fontId="4" fillId="0" borderId="0" xfId="2" applyNumberFormat="1" applyFont="1" applyAlignment="1">
      <alignment horizontal="center"/>
    </xf>
    <xf numFmtId="0" fontId="2" fillId="0" borderId="0" xfId="2" applyNumberFormat="1" applyAlignment="1">
      <alignment horizontal="center"/>
    </xf>
    <xf numFmtId="0" fontId="0" fillId="0" borderId="1" xfId="0" applyBorder="1"/>
    <xf numFmtId="0" fontId="0" fillId="0" borderId="2" xfId="0" applyBorder="1"/>
    <xf numFmtId="0" fontId="0" fillId="0" borderId="3" xfId="0" applyBorder="1"/>
    <xf numFmtId="0" fontId="0" fillId="0" borderId="4" xfId="0" applyBorder="1"/>
    <xf numFmtId="0" fontId="0" fillId="0" borderId="1" xfId="0" pivotButton="1" applyBorder="1"/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0" borderId="8" xfId="0" applyBorder="1"/>
    <xf numFmtId="0" fontId="0" fillId="0" borderId="1" xfId="0" applyNumberFormat="1" applyBorder="1"/>
    <xf numFmtId="0" fontId="0" fillId="0" borderId="7" xfId="0" applyNumberFormat="1" applyBorder="1"/>
    <xf numFmtId="0" fontId="0" fillId="0" borderId="8" xfId="0" applyNumberFormat="1" applyBorder="1"/>
    <xf numFmtId="0" fontId="0" fillId="0" borderId="5" xfId="0" applyNumberFormat="1" applyBorder="1"/>
    <xf numFmtId="0" fontId="0" fillId="0" borderId="0" xfId="0" applyNumberFormat="1"/>
    <xf numFmtId="0" fontId="0" fillId="0" borderId="9" xfId="0" applyNumberFormat="1" applyBorder="1"/>
    <xf numFmtId="0" fontId="0" fillId="0" borderId="6" xfId="0" applyNumberFormat="1" applyBorder="1"/>
    <xf numFmtId="0" fontId="0" fillId="0" borderId="10" xfId="0" applyNumberFormat="1" applyBorder="1"/>
    <xf numFmtId="0" fontId="0" fillId="0" borderId="11" xfId="0" applyNumberFormat="1" applyBorder="1"/>
    <xf numFmtId="0" fontId="0" fillId="3" borderId="5" xfId="0" applyNumberFormat="1" applyFill="1" applyBorder="1"/>
    <xf numFmtId="0" fontId="0" fillId="0" borderId="12" xfId="0" applyBorder="1"/>
    <xf numFmtId="0" fontId="0" fillId="3" borderId="9" xfId="0" applyNumberFormat="1" applyFill="1" applyBorder="1"/>
    <xf numFmtId="10" fontId="0" fillId="0" borderId="1" xfId="0" applyNumberFormat="1" applyBorder="1"/>
    <xf numFmtId="10" fontId="0" fillId="0" borderId="7" xfId="0" applyNumberFormat="1" applyBorder="1"/>
    <xf numFmtId="10" fontId="0" fillId="0" borderId="8" xfId="0" applyNumberFormat="1" applyBorder="1"/>
    <xf numFmtId="10" fontId="0" fillId="0" borderId="0" xfId="0" applyNumberFormat="1"/>
    <xf numFmtId="10" fontId="0" fillId="0" borderId="9" xfId="0" applyNumberFormat="1" applyBorder="1"/>
    <xf numFmtId="10" fontId="0" fillId="0" borderId="6" xfId="0" applyNumberFormat="1" applyBorder="1"/>
    <xf numFmtId="10" fontId="0" fillId="0" borderId="10" xfId="0" applyNumberFormat="1" applyBorder="1"/>
    <xf numFmtId="10" fontId="0" fillId="0" borderId="11" xfId="0" applyNumberFormat="1" applyBorder="1"/>
    <xf numFmtId="10" fontId="0" fillId="3" borderId="5" xfId="0" applyNumberFormat="1" applyFill="1" applyBorder="1"/>
    <xf numFmtId="1" fontId="0" fillId="0" borderId="0" xfId="0" applyNumberFormat="1"/>
    <xf numFmtId="1" fontId="4" fillId="0" borderId="0" xfId="2" applyNumberFormat="1" applyFont="1"/>
    <xf numFmtId="1" fontId="0" fillId="0" borderId="0" xfId="0" applyNumberFormat="1" applyFill="1" applyBorder="1" applyAlignment="1"/>
    <xf numFmtId="0" fontId="0" fillId="0" borderId="0" xfId="0" applyFill="1" applyBorder="1" applyAlignment="1"/>
    <xf numFmtId="0" fontId="0" fillId="0" borderId="13" xfId="0" applyFill="1" applyBorder="1" applyAlignment="1"/>
    <xf numFmtId="0" fontId="10" fillId="0" borderId="14" xfId="0" applyFont="1" applyFill="1" applyBorder="1" applyAlignment="1">
      <alignment horizontal="center"/>
    </xf>
    <xf numFmtId="9" fontId="4" fillId="0" borderId="0" xfId="1" applyFont="1"/>
    <xf numFmtId="164" fontId="4" fillId="0" borderId="0" xfId="4" applyNumberFormat="1" applyFont="1"/>
    <xf numFmtId="0" fontId="4" fillId="3" borderId="0" xfId="2" applyFont="1" applyFill="1"/>
    <xf numFmtId="1" fontId="4" fillId="3" borderId="0" xfId="2" applyNumberFormat="1" applyFont="1" applyFill="1"/>
    <xf numFmtId="1" fontId="0" fillId="3" borderId="0" xfId="0" applyNumberFormat="1" applyFill="1" applyBorder="1" applyAlignment="1"/>
    <xf numFmtId="0" fontId="0" fillId="3" borderId="0" xfId="0" applyFill="1" applyBorder="1" applyAlignment="1"/>
    <xf numFmtId="9" fontId="4" fillId="3" borderId="0" xfId="1" applyFont="1" applyFill="1"/>
    <xf numFmtId="165" fontId="4" fillId="0" borderId="0" xfId="2" applyNumberFormat="1" applyFont="1"/>
    <xf numFmtId="164" fontId="4" fillId="0" borderId="0" xfId="2" applyNumberFormat="1" applyFont="1"/>
  </cellXfs>
  <cellStyles count="5">
    <cellStyle name="Comma" xfId="4" builtinId="3"/>
    <cellStyle name="Normal" xfId="0" builtinId="0"/>
    <cellStyle name="Normálna 2" xfId="2"/>
    <cellStyle name="normálne_Hárok1 2" xfId="3"/>
    <cellStyle name="Percent" xfId="1" builtinId="5"/>
  </cellStyles>
  <dxfs count="4">
    <dxf>
      <fill>
        <patternFill patternType="solid">
          <bgColor rgb="FFFFFF00"/>
        </patternFill>
      </fill>
    </dxf>
    <dxf>
      <fill>
        <patternFill patternType="solid">
          <bgColor rgb="FFFFFF00"/>
        </patternFill>
      </fill>
    </dxf>
    <dxf>
      <fill>
        <patternFill patternType="solid">
          <bgColor rgb="FFFFFF00"/>
        </patternFill>
      </fill>
    </dxf>
    <dxf>
      <fill>
        <patternFill patternType="solid">
          <bgColor rgb="FFFFFF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pivotCacheDefinition" Target="pivotCache/pivotCacheDefinition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sk-SK"/>
              <a:t>Histogram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18068747751708703"/>
          <c:y val="0.33905814657783162"/>
          <c:w val="0.67328510332147573"/>
          <c:h val="0.32050575408843124"/>
        </c:manualLayout>
      </c:layout>
      <c:barChart>
        <c:barDir val="col"/>
        <c:grouping val="clustered"/>
        <c:varyColors val="0"/>
        <c:ser>
          <c:idx val="0"/>
          <c:order val="0"/>
          <c:invertIfNegative val="0"/>
          <c:cat>
            <c:numRef>
              <c:f>'V 7'!$Q$69:$Q$78</c:f>
              <c:numCache>
                <c:formatCode>0</c:formatCode>
                <c:ptCount val="10"/>
                <c:pt idx="0">
                  <c:v>72.796456010975049</c:v>
                </c:pt>
                <c:pt idx="1">
                  <c:v>113.79645601097505</c:v>
                </c:pt>
                <c:pt idx="2">
                  <c:v>154.79645601097505</c:v>
                </c:pt>
                <c:pt idx="3">
                  <c:v>195.79645601097505</c:v>
                </c:pt>
                <c:pt idx="4">
                  <c:v>236.79645601097505</c:v>
                </c:pt>
                <c:pt idx="5">
                  <c:v>277.79645601097502</c:v>
                </c:pt>
                <c:pt idx="6">
                  <c:v>318.79645601097502</c:v>
                </c:pt>
                <c:pt idx="7">
                  <c:v>359.79645601097502</c:v>
                </c:pt>
                <c:pt idx="8">
                  <c:v>400.79645601097502</c:v>
                </c:pt>
              </c:numCache>
            </c:numRef>
          </c:cat>
          <c:val>
            <c:numRef>
              <c:f>'V 7'!$R$69:$R$77</c:f>
              <c:numCache>
                <c:formatCode>General</c:formatCode>
                <c:ptCount val="9"/>
                <c:pt idx="0">
                  <c:v>9</c:v>
                </c:pt>
                <c:pt idx="1">
                  <c:v>14</c:v>
                </c:pt>
                <c:pt idx="2">
                  <c:v>22</c:v>
                </c:pt>
                <c:pt idx="3">
                  <c:v>14</c:v>
                </c:pt>
                <c:pt idx="4">
                  <c:v>12</c:v>
                </c:pt>
                <c:pt idx="5">
                  <c:v>3</c:v>
                </c:pt>
                <c:pt idx="6">
                  <c:v>3</c:v>
                </c:pt>
                <c:pt idx="7">
                  <c:v>2</c:v>
                </c:pt>
                <c:pt idx="8">
                  <c:v>3</c:v>
                </c:pt>
              </c:numCache>
            </c:numRef>
          </c:val>
          <c:extLst>
            <c:ext xmlns:c15="http://schemas.microsoft.com/office/drawing/2012/chart" uri="{02D57815-91ED-43cb-92C2-25804820EDAC}">
              <c15:filteredSeriesTitle>
                <c15:tx>
                  <c:v>Frequency</c:v>
                </c15:tx>
              </c15:filteredSeriesTitle>
            </c:ext>
            <c:ext xmlns:c16="http://schemas.microsoft.com/office/drawing/2014/chart" uri="{C3380CC4-5D6E-409C-BE32-E72D297353CC}">
              <c16:uniqueId val="{00000001-5B24-4A65-B773-0FAF0B9B94F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3862320"/>
        <c:axId val="123873136"/>
      </c:barChart>
      <c:catAx>
        <c:axId val="123862320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pPr>
                  <a:defRPr/>
                </a:pPr>
                <a:r>
                  <a:rPr lang="sk-SK"/>
                  <a:t>Bin</a:t>
                </a:r>
              </a:p>
            </c:rich>
          </c:tx>
          <c:overlay val="0"/>
        </c:title>
        <c:numFmt formatCode="0" sourceLinked="1"/>
        <c:majorTickMark val="out"/>
        <c:minorTickMark val="none"/>
        <c:tickLblPos val="nextTo"/>
        <c:crossAx val="123873136"/>
        <c:crosses val="autoZero"/>
        <c:auto val="1"/>
        <c:lblAlgn val="ctr"/>
        <c:lblOffset val="100"/>
        <c:noMultiLvlLbl val="0"/>
      </c:catAx>
      <c:valAx>
        <c:axId val="123873136"/>
        <c:scaling>
          <c:orientation val="minMax"/>
        </c:scaling>
        <c:delete val="0"/>
        <c:axPos val="l"/>
        <c:title>
          <c:tx>
            <c:rich>
              <a:bodyPr/>
              <a:lstStyle/>
              <a:p>
                <a:pPr>
                  <a:defRPr/>
                </a:pPr>
                <a:r>
                  <a:rPr lang="sk-SK"/>
                  <a:t>Frequency</a:t>
                </a:r>
              </a:p>
            </c:rich>
          </c:tx>
          <c:overlay val="0"/>
        </c:title>
        <c:numFmt formatCode="General" sourceLinked="1"/>
        <c:majorTickMark val="out"/>
        <c:minorTickMark val="none"/>
        <c:tickLblPos val="nextTo"/>
        <c:crossAx val="123862320"/>
        <c:crosses val="autoZero"/>
        <c:crossBetween val="between"/>
      </c:valAx>
    </c:plotArea>
    <c:legend>
      <c:legendPos val="r"/>
      <c:overlay val="0"/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17</xdr:col>
      <xdr:colOff>273050</xdr:colOff>
      <xdr:row>55</xdr:row>
      <xdr:rowOff>107950</xdr:rowOff>
    </xdr:from>
    <xdr:to>
      <xdr:col>23</xdr:col>
      <xdr:colOff>425450</xdr:colOff>
      <xdr:row>65</xdr:row>
      <xdr:rowOff>107950</xdr:rowOff>
    </xdr:to>
    <xdr:graphicFrame macro="">
      <xdr:nvGraphicFramePr>
        <xdr:cNvPr id="2" name="Chart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r:id="rId1" refreshedBy="Jozef Palkovič" refreshedDate="42649.467160879627" createdVersion="1" refreshedVersion="6" recordCount="82" upgradeOnRefresh="1">
  <cacheSource type="worksheet">
    <worksheetSource ref="A2:L84" sheet="V 7"/>
  </cacheSource>
  <cacheFields count="12">
    <cacheField name="domácnosť" numFmtId="0">
      <sharedItems containsSemiMixedTypes="0" containsString="0" containsNumber="1" containsInteger="1" minValue="1" maxValue="82"/>
    </cacheField>
    <cacheField name="čistý mesačný príjem na 1 člena" numFmtId="1">
      <sharedItems containsSemiMixedTypes="0" containsString="0" containsNumber="1" minValue="245.4361441523701" maxValue="703.26052840712396"/>
    </cacheField>
    <cacheField name="počet členov v domácnosti" numFmtId="1">
      <sharedItems containsSemiMixedTypes="0" containsString="0" containsNumber="1" containsInteger="1" minValue="1" maxValue="7"/>
    </cacheField>
    <cacheField name="mesačné výdavky na priemyselný tovar" numFmtId="1">
      <sharedItems containsSemiMixedTypes="0" containsString="0" containsNumber="1" minValue="31.796456010975056" maxValue="400.08866055346567"/>
    </cacheField>
    <cacheField name="mesačné výdavky na služby" numFmtId="1">
      <sharedItems containsSemiMixedTypes="0" containsString="0" containsNumber="1" minValue="17.8" maxValue="237.99057160743558"/>
    </cacheField>
    <cacheField name="mesačné výdavky na potraviny" numFmtId="1">
      <sharedItems containsSemiMixedTypes="0" containsString="0" containsNumber="1" minValue="111.19486352325603" maxValue="317.71286322173501"/>
    </cacheField>
    <cacheField name="Pohlavie" numFmtId="0">
      <sharedItems containsBlank="1" count="3">
        <s v="žena"/>
        <s v="muž"/>
        <m/>
      </sharedItems>
    </cacheField>
    <cacheField name="Pôvod" numFmtId="0">
      <sharedItems containsBlank="1" count="3">
        <s v="vidiek"/>
        <s v="mesto"/>
        <m/>
      </sharedItems>
    </cacheField>
    <cacheField name="Počítač" numFmtId="0">
      <sharedItems containsBlank="1"/>
    </cacheField>
    <cacheField name="Cudzí jazyk" numFmtId="0">
      <sharedItems containsBlank="1" count="4">
        <s v="nemecký"/>
        <s v="anglický"/>
        <s v="iný"/>
        <m/>
      </sharedItems>
    </cacheField>
    <cacheField name="Plávanie" numFmtId="0">
      <sharedItems containsBlank="1"/>
    </cacheField>
    <cacheField name="Šach" numFmtId="0">
      <sharedItems containsBlank="1" count="3">
        <s v="nehrá"/>
        <s v="hrá"/>
        <m/>
      </sharedItems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count="82">
  <r>
    <n v="1"/>
    <n v="338.05559840089882"/>
    <n v="3"/>
    <n v="105"/>
    <n v="65"/>
    <n v="231"/>
    <x v="0"/>
    <x v="0"/>
    <s v="neovláda"/>
    <x v="0"/>
    <s v="nevie"/>
    <x v="0"/>
  </r>
  <r>
    <n v="2"/>
    <n v="304.97360752303382"/>
    <n v="2"/>
    <n v="77.5"/>
    <n v="28"/>
    <n v="142.5"/>
    <x v="0"/>
    <x v="1"/>
    <s v="neovláda"/>
    <x v="1"/>
    <s v="nevie"/>
    <x v="1"/>
  </r>
  <r>
    <n v="3"/>
    <n v="551.44136113207003"/>
    <n v="6"/>
    <n v="279.57980575429599"/>
    <n v="99.411555377774008"/>
    <n v="280"/>
    <x v="0"/>
    <x v="1"/>
    <s v="neovláda"/>
    <x v="2"/>
    <s v="nevie"/>
    <x v="0"/>
  </r>
  <r>
    <n v="4"/>
    <n v="589.26049593304901"/>
    <n v="4"/>
    <n v="324.31893432813956"/>
    <n v="71.305342379606898"/>
    <n v="156.73621922530251"/>
    <x v="1"/>
    <x v="1"/>
    <s v="neovláda"/>
    <x v="0"/>
    <s v="nevie"/>
    <x v="0"/>
  </r>
  <r>
    <n v="5"/>
    <n v="409.90686269224989"/>
    <n v="5"/>
    <n v="137.82550429351073"/>
    <n v="81.08603987678012"/>
    <n v="159.74531852195901"/>
    <x v="1"/>
    <x v="1"/>
    <s v="neovláda"/>
    <x v="0"/>
    <s v="nevie"/>
    <x v="0"/>
  </r>
  <r>
    <n v="6"/>
    <n v="332.02694130665094"/>
    <n v="2"/>
    <n v="63.215045891044063"/>
    <n v="69.056263286102194"/>
    <n v="157.70563212950469"/>
    <x v="1"/>
    <x v="1"/>
    <s v="ovláda"/>
    <x v="1"/>
    <s v="vie"/>
    <x v="1"/>
  </r>
  <r>
    <n v="7"/>
    <n v="430.88192691723577"/>
    <n v="4"/>
    <n v="138.55946672533369"/>
    <n v="114.99103486415738"/>
    <n v="125.48142532774469"/>
    <x v="1"/>
    <x v="1"/>
    <s v="neovláda"/>
    <x v="0"/>
    <s v="nevie"/>
    <x v="0"/>
  </r>
  <r>
    <n v="8"/>
    <n v="467.46095170342613"/>
    <n v="6"/>
    <n v="94.5"/>
    <n v="218.92556025673963"/>
    <n v="317.71286322173501"/>
    <x v="1"/>
    <x v="1"/>
    <s v="ovláda"/>
    <x v="0"/>
    <s v="vie"/>
    <x v="0"/>
  </r>
  <r>
    <n v="9"/>
    <n v="541.79901906726491"/>
    <n v="3"/>
    <n v="199.57148405083188"/>
    <n v="108.5800341485203"/>
    <n v="173.34750086791277"/>
    <x v="1"/>
    <x v="1"/>
    <s v="neovláda"/>
    <x v="2"/>
    <s v="nevie"/>
    <x v="0"/>
  </r>
  <r>
    <n v="10"/>
    <n v="294.54372812718475"/>
    <n v="1"/>
    <n v="59.204641844338518"/>
    <n v="42.589256751520942"/>
    <n v="147.79982953132526"/>
    <x v="1"/>
    <x v="1"/>
    <s v="neovláda"/>
    <x v="2"/>
    <s v="nevie"/>
    <x v="0"/>
  </r>
  <r>
    <n v="11"/>
    <n v="512.26971214979517"/>
    <n v="4"/>
    <n v="120"/>
    <n v="172.21590220013564"/>
    <n v="167.39573573600023"/>
    <x v="1"/>
    <x v="1"/>
    <s v="neovláda"/>
    <x v="0"/>
    <s v="nevie"/>
    <x v="0"/>
  </r>
  <r>
    <n v="12"/>
    <n v="699.52477155320958"/>
    <n v="4"/>
    <n v="363"/>
    <n v="180"/>
    <n v="232.42"/>
    <x v="1"/>
    <x v="0"/>
    <s v="neovláda"/>
    <x v="1"/>
    <s v="nevie"/>
    <x v="1"/>
  </r>
  <r>
    <n v="13"/>
    <n v="588.96187633992201"/>
    <n v="5"/>
    <n v="206.74300260140527"/>
    <n v="158.53887373851674"/>
    <n v="277.78000000000003"/>
    <x v="1"/>
    <x v="1"/>
    <s v="neovláda"/>
    <x v="0"/>
    <s v="nevie"/>
    <x v="0"/>
  </r>
  <r>
    <n v="14"/>
    <n v="597.27266926126197"/>
    <n v="4"/>
    <n v="186.68158760270933"/>
    <n v="237.99057160743558"/>
    <n v="222.80051005111699"/>
    <x v="1"/>
    <x v="1"/>
    <s v="ovláda"/>
    <x v="0"/>
    <s v="vie"/>
    <x v="0"/>
  </r>
  <r>
    <n v="15"/>
    <n v="638.54994103802369"/>
    <n v="2"/>
    <n v="376"/>
    <n v="112.09496909951811"/>
    <n v="164.66726457280271"/>
    <x v="0"/>
    <x v="1"/>
    <s v="neovláda"/>
    <x v="1"/>
    <s v="nevie"/>
    <x v="1"/>
  </r>
  <r>
    <n v="16"/>
    <n v="601.83735735842311"/>
    <n v="4"/>
    <n v="265.56259380206848"/>
    <n v="125.52966317869345"/>
    <n v="216.69510037766099"/>
    <x v="0"/>
    <x v="1"/>
    <s v="neovláda"/>
    <x v="0"/>
    <s v="nevie"/>
    <x v="0"/>
  </r>
  <r>
    <n v="17"/>
    <n v="493.9558964216194"/>
    <n v="3"/>
    <n v="154.16411691236704"/>
    <n v="123.60019193739916"/>
    <n v="165.24158757185319"/>
    <x v="0"/>
    <x v="1"/>
    <s v="ovláda"/>
    <x v="1"/>
    <s v="vie"/>
    <x v="1"/>
  </r>
  <r>
    <n v="18"/>
    <n v="442.94905427391222"/>
    <n v="3"/>
    <n v="167.71410428630006"/>
    <n v="93.5"/>
    <n v="139.5345820398386"/>
    <x v="1"/>
    <x v="0"/>
    <s v="neovláda"/>
    <x v="1"/>
    <s v="nevie"/>
    <x v="1"/>
  </r>
  <r>
    <n v="19"/>
    <n v="703.26052840712396"/>
    <n v="1"/>
    <n v="400.08866055346567"/>
    <n v="108.51231987325971"/>
    <n v="161.5"/>
    <x v="1"/>
    <x v="1"/>
    <s v="ovláda"/>
    <x v="2"/>
    <s v="vie"/>
    <x v="0"/>
  </r>
  <r>
    <n v="20"/>
    <n v="489.80013352321657"/>
    <n v="5"/>
    <n v="228"/>
    <n v="76.099999999999994"/>
    <n v="213.47202230682802"/>
    <x v="1"/>
    <x v="1"/>
    <s v="neovláda"/>
    <x v="1"/>
    <s v="nevie"/>
    <x v="1"/>
  </r>
  <r>
    <n v="21"/>
    <n v="591.01390378425697"/>
    <n v="5"/>
    <n v="210"/>
    <n v="158.07615547332401"/>
    <n v="180.05148092181099"/>
    <x v="0"/>
    <x v="1"/>
    <s v="neovláda"/>
    <x v="2"/>
    <s v="nevie"/>
    <x v="0"/>
  </r>
  <r>
    <n v="22"/>
    <n v="360.98410983310413"/>
    <n v="1"/>
    <n v="142.5"/>
    <n v="44.592703970064328"/>
    <n v="147.67000000000002"/>
    <x v="1"/>
    <x v="1"/>
    <s v="neovláda"/>
    <x v="1"/>
    <s v="vie"/>
    <x v="1"/>
  </r>
  <r>
    <n v="23"/>
    <n v="454.14483219767499"/>
    <n v="2"/>
    <n v="171.18114767335766"/>
    <n v="120.5812683682685"/>
    <n v="112.58241615604884"/>
    <x v="1"/>
    <x v="1"/>
    <s v="neovláda"/>
    <x v="0"/>
    <s v="nevie"/>
    <x v="1"/>
  </r>
  <r>
    <n v="24"/>
    <n v="565.79076236716003"/>
    <n v="2"/>
    <n v="209.1063463157725"/>
    <n v="147.51327408136706"/>
    <n v="164.52114197002044"/>
    <x v="0"/>
    <x v="1"/>
    <s v="neovláda"/>
    <x v="2"/>
    <s v="vie"/>
    <x v="0"/>
  </r>
  <r>
    <n v="25"/>
    <n v="483.91105029823848"/>
    <n v="2"/>
    <n v="141.64154728503229"/>
    <n v="163.77516044398695"/>
    <n v="144.5"/>
    <x v="0"/>
    <x v="0"/>
    <s v="neovláda"/>
    <x v="0"/>
    <s v="nevie"/>
    <x v="1"/>
  </r>
  <r>
    <n v="26"/>
    <n v="370.52423323914559"/>
    <n v="1"/>
    <n v="84.5"/>
    <n v="62.665858508713598"/>
    <n v="188.93319708304145"/>
    <x v="0"/>
    <x v="1"/>
    <s v="neovláda"/>
    <x v="0"/>
    <s v="nevie"/>
    <x v="0"/>
  </r>
  <r>
    <n v="27"/>
    <n v="438.89288324148526"/>
    <n v="4"/>
    <n v="210.58560066219951"/>
    <n v="56.746808641065385"/>
    <n v="135.31047393822041"/>
    <x v="0"/>
    <x v="1"/>
    <s v="neovláda"/>
    <x v="0"/>
    <s v="nevie"/>
    <x v="0"/>
  </r>
  <r>
    <n v="28"/>
    <n v="394.83407244183707"/>
    <n v="3"/>
    <n v="103"/>
    <n v="104.35287936845592"/>
    <n v="133.40677927363828"/>
    <x v="1"/>
    <x v="1"/>
    <s v="ovláda"/>
    <x v="1"/>
    <s v="vie"/>
    <x v="1"/>
  </r>
  <r>
    <n v="29"/>
    <n v="672.58672722797053"/>
    <n v="4"/>
    <n v="327.26288956840722"/>
    <n v="174.97383765956326"/>
    <n v="129"/>
    <x v="1"/>
    <x v="1"/>
    <s v="neovláda"/>
    <x v="0"/>
    <s v="nevie"/>
    <x v="0"/>
  </r>
  <r>
    <n v="30"/>
    <n v="517.6475330146136"/>
    <n v="5"/>
    <n v="169.98309780499835"/>
    <n v="151.72256087282676"/>
    <n v="254.94187433678849"/>
    <x v="0"/>
    <x v="1"/>
    <s v="neovláda"/>
    <x v="2"/>
    <s v="nevie"/>
    <x v="0"/>
  </r>
  <r>
    <n v="31"/>
    <n v="579.47662708467294"/>
    <n v="2"/>
    <n v="292.73282984501714"/>
    <n v="69.756665179775979"/>
    <n v="177.68713205987984"/>
    <x v="1"/>
    <x v="1"/>
    <s v="neovláda"/>
    <x v="0"/>
    <s v="nevie"/>
    <x v="0"/>
  </r>
  <r>
    <n v="32"/>
    <n v="264.39234896508526"/>
    <n v="1"/>
    <n v="70"/>
    <n v="25.5"/>
    <n v="158.3154538620725"/>
    <x v="1"/>
    <x v="1"/>
    <s v="neovláda"/>
    <x v="2"/>
    <s v="nevie"/>
    <x v="0"/>
  </r>
  <r>
    <n v="33"/>
    <n v="411.79158042951929"/>
    <n v="7"/>
    <n v="141.4038896556668"/>
    <n v="68.968481586431921"/>
    <n v="147.16920918742065"/>
    <x v="1"/>
    <x v="1"/>
    <s v="neovláda"/>
    <x v="0"/>
    <s v="nevie"/>
    <x v="0"/>
  </r>
  <r>
    <n v="34"/>
    <n v="461.84715719292916"/>
    <n v="2"/>
    <n v="203.15285935830039"/>
    <n v="79.194297834628784"/>
    <n v="142.6"/>
    <x v="0"/>
    <x v="1"/>
    <s v="neovláda"/>
    <x v="1"/>
    <s v="nevie"/>
    <x v="1"/>
  </r>
  <r>
    <n v="35"/>
    <n v="413.42033314313619"/>
    <n v="3"/>
    <n v="154.55649188840505"/>
    <n v="52.083841254731183"/>
    <n v="251.28000000000003"/>
    <x v="1"/>
    <x v="1"/>
    <s v="neovláda"/>
    <x v="0"/>
    <s v="nevie"/>
    <x v="0"/>
  </r>
  <r>
    <n v="36"/>
    <n v="311.35219819878222"/>
    <n v="1"/>
    <n v="55.945566408732461"/>
    <n v="24.5"/>
    <n v="184.43"/>
    <x v="1"/>
    <x v="1"/>
    <s v="neovláda"/>
    <x v="2"/>
    <s v="nevie"/>
    <x v="0"/>
  </r>
  <r>
    <n v="37"/>
    <n v="498.68347251289407"/>
    <n v="4"/>
    <n v="167.32849085273196"/>
    <n v="115.8826697121046"/>
    <n v="162.67231194805751"/>
    <x v="0"/>
    <x v="1"/>
    <s v="ovláda"/>
    <x v="0"/>
    <s v="vie"/>
    <x v="0"/>
  </r>
  <r>
    <n v="38"/>
    <n v="364.24655870165094"/>
    <n v="2"/>
    <n v="121.05601462992036"/>
    <n v="55.290544071730565"/>
    <n v="138.44999999999999"/>
    <x v="1"/>
    <x v="1"/>
    <s v="ovláda"/>
    <x v="0"/>
    <s v="vie"/>
    <x v="0"/>
  </r>
  <r>
    <n v="39"/>
    <n v="360.2266537689182"/>
    <n v="5"/>
    <n v="172.5"/>
    <n v="42"/>
    <n v="221.74923933443901"/>
    <x v="0"/>
    <x v="1"/>
    <s v="ovláda"/>
    <x v="2"/>
    <s v="vie"/>
    <x v="0"/>
  </r>
  <r>
    <n v="40"/>
    <n v="431.09903109866156"/>
    <n v="5"/>
    <n v="124.44662489640203"/>
    <n v="77"/>
    <n v="157.80000000000001"/>
    <x v="1"/>
    <x v="1"/>
    <s v="neovláda"/>
    <x v="0"/>
    <s v="vie"/>
    <x v="1"/>
  </r>
  <r>
    <n v="41"/>
    <n v="385.31291672546388"/>
    <n v="3"/>
    <n v="111.57404930326845"/>
    <n v="77.717594215132323"/>
    <n v="193.52127320706299"/>
    <x v="1"/>
    <x v="0"/>
    <s v="ovláda"/>
    <x v="2"/>
    <s v="nevie"/>
    <x v="0"/>
  </r>
  <r>
    <n v="42"/>
    <n v="392.02318063128212"/>
    <n v="6"/>
    <n v="125.51291065741634"/>
    <n v="67.780517954453188"/>
    <n v="306.67975201941249"/>
    <x v="1"/>
    <x v="1"/>
    <s v="neovláda"/>
    <x v="1"/>
    <s v="vie"/>
    <x v="0"/>
  </r>
  <r>
    <n v="43"/>
    <n v="602.71287225535775"/>
    <n v="2"/>
    <n v="243.63055333686603"/>
    <n v="132.5"/>
    <n v="156.5"/>
    <x v="1"/>
    <x v="1"/>
    <s v="ovláda"/>
    <x v="1"/>
    <s v="nevie"/>
    <x v="0"/>
  </r>
  <r>
    <n v="44"/>
    <n v="546.87783748911147"/>
    <n v="6"/>
    <n v="203.17487756734602"/>
    <n v="134.10639592763508"/>
    <n v="302.19656399413054"/>
    <x v="0"/>
    <x v="1"/>
    <s v="neovláda"/>
    <x v="2"/>
    <s v="nevie"/>
    <x v="0"/>
  </r>
  <r>
    <n v="45"/>
    <n v="274.63374061686119"/>
    <n v="4"/>
    <n v="76.478172199707444"/>
    <n v="20"/>
    <n v="142.32"/>
    <x v="1"/>
    <x v="1"/>
    <s v="neovláda"/>
    <x v="1"/>
    <s v="vie"/>
    <x v="1"/>
  </r>
  <r>
    <n v="46"/>
    <n v="259.93954899157262"/>
    <n v="1"/>
    <n v="36.610016689045672"/>
    <n v="30"/>
    <n v="160.27000000000001"/>
    <x v="0"/>
    <x v="1"/>
    <s v="neovláda"/>
    <x v="1"/>
    <s v="nevie"/>
    <x v="1"/>
  </r>
  <r>
    <n v="47"/>
    <n v="284.60224917709701"/>
    <n v="2"/>
    <n v="77.035901021832586"/>
    <n v="50.516348155264424"/>
    <n v="125.95"/>
    <x v="1"/>
    <x v="0"/>
    <s v="neovláda"/>
    <x v="1"/>
    <s v="vie"/>
    <x v="0"/>
  </r>
  <r>
    <n v="48"/>
    <n v="508.13801716946699"/>
    <n v="6"/>
    <n v="191.53973458518354"/>
    <n v="114.92197479223762"/>
    <n v="141.22630779204587"/>
    <x v="1"/>
    <x v="1"/>
    <s v="ovláda"/>
    <x v="0"/>
    <s v="nevie"/>
    <x v="1"/>
  </r>
  <r>
    <n v="49"/>
    <n v="367.33621958493939"/>
    <n v="2"/>
    <n v="101.19226094180551"/>
    <n v="62.5"/>
    <n v="138.71506102020899"/>
    <x v="0"/>
    <x v="1"/>
    <s v="ovláda"/>
    <x v="0"/>
    <s v="nevie"/>
    <x v="0"/>
  </r>
  <r>
    <n v="50"/>
    <n v="436.346174985799"/>
    <n v="3"/>
    <n v="134.53975031858073"/>
    <n v="82.086424667218324"/>
    <n v="167.07"/>
    <x v="0"/>
    <x v="1"/>
    <s v="ovláda"/>
    <x v="1"/>
    <s v="nevie"/>
    <x v="0"/>
  </r>
  <r>
    <n v="51"/>
    <n v="390.7999968909939"/>
    <n v="4"/>
    <n v="118.66582138266388"/>
    <n v="101"/>
    <n v="145.73922653419535"/>
    <x v="1"/>
    <x v="0"/>
    <s v="ovláda"/>
    <x v="0"/>
    <s v="nevie"/>
    <x v="0"/>
  </r>
  <r>
    <n v="52"/>
    <n v="315.12293693313075"/>
    <n v="1"/>
    <n v="88.538001573186847"/>
    <n v="31"/>
    <n v="157.25"/>
    <x v="1"/>
    <x v="0"/>
    <s v="ovláda"/>
    <x v="0"/>
    <s v="vie"/>
    <x v="1"/>
  </r>
  <r>
    <n v="53"/>
    <n v="328.94191529251196"/>
    <n v="3"/>
    <n v="81.568863379173507"/>
    <n v="39"/>
    <n v="162.50200000000001"/>
    <x v="1"/>
    <x v="0"/>
    <s v="ovláda"/>
    <x v="0"/>
    <s v="nevie"/>
    <x v="0"/>
  </r>
  <r>
    <n v="54"/>
    <n v="393.17832886590134"/>
    <n v="6"/>
    <n v="173.70317712857408"/>
    <n v="17.8"/>
    <n v="259.72749214082552"/>
    <x v="1"/>
    <x v="1"/>
    <s v="ovláda"/>
    <x v="0"/>
    <s v="vie"/>
    <x v="0"/>
  </r>
  <r>
    <n v="55"/>
    <n v="376.01261420651821"/>
    <n v="3"/>
    <n v="76.676298131312208"/>
    <n v="120.01631607520601"/>
    <n v="122.82000000000001"/>
    <x v="1"/>
    <x v="0"/>
    <s v="neovláda"/>
    <x v="0"/>
    <s v="nevie"/>
    <x v="0"/>
  </r>
  <r>
    <n v="56"/>
    <n v="572.57969503487539"/>
    <n v="4"/>
    <n v="289.40553141901694"/>
    <n v="89.436154345576782"/>
    <n v="140.33800927028165"/>
    <x v="1"/>
    <x v="1"/>
    <s v="ovláda"/>
    <x v="0"/>
    <s v="nevie"/>
    <x v="0"/>
  </r>
  <r>
    <n v="57"/>
    <n v="414.94627774718208"/>
    <n v="3"/>
    <n v="97.613506738245832"/>
    <n v="134"/>
    <n v="130.88072751565591"/>
    <x v="0"/>
    <x v="0"/>
    <s v="neovláda"/>
    <x v="0"/>
    <s v="nevie"/>
    <x v="0"/>
  </r>
  <r>
    <n v="58"/>
    <n v="436.43252917807206"/>
    <n v="3"/>
    <n v="203.95844168624762"/>
    <n v="55"/>
    <n v="140.18117801693546"/>
    <x v="1"/>
    <x v="0"/>
    <s v="neovláda"/>
    <x v="0"/>
    <s v="vie"/>
    <x v="1"/>
  </r>
  <r>
    <n v="59"/>
    <n v="300.85296256140117"/>
    <n v="1"/>
    <n v="34.749315688685066"/>
    <n v="55"/>
    <n v="167.85"/>
    <x v="1"/>
    <x v="1"/>
    <s v="ovláda"/>
    <x v="0"/>
    <s v="nevie"/>
    <x v="0"/>
  </r>
  <r>
    <n v="60"/>
    <n v="384.26659108961468"/>
    <n v="5"/>
    <n v="152.17564790154807"/>
    <n v="34"/>
    <n v="137"/>
    <x v="1"/>
    <x v="1"/>
    <s v="ovláda"/>
    <x v="0"/>
    <s v="vie"/>
    <x v="0"/>
  </r>
  <r>
    <n v="61"/>
    <n v="255.80064736385293"/>
    <n v="5"/>
    <n v="71.913841945583229"/>
    <n v="28"/>
    <n v="118.17970835557021"/>
    <x v="0"/>
    <x v="1"/>
    <s v="ovláda"/>
    <x v="0"/>
    <s v="nevie"/>
    <x v="0"/>
  </r>
  <r>
    <n v="62"/>
    <n v="505.06151841448974"/>
    <n v="2"/>
    <n v="149.74473835049622"/>
    <n v="85"/>
    <n v="160.21969956019126"/>
    <x v="0"/>
    <x v="1"/>
    <s v="ovláda"/>
    <x v="1"/>
    <s v="nevie"/>
    <x v="0"/>
  </r>
  <r>
    <n v="63"/>
    <n v="493.51003086890506"/>
    <n v="4"/>
    <n v="144.42345468118819"/>
    <n v="134.23657618771688"/>
    <n v="164.85"/>
    <x v="0"/>
    <x v="1"/>
    <s v="ovláda"/>
    <x v="0"/>
    <s v="nevie"/>
    <x v="0"/>
  </r>
  <r>
    <n v="64"/>
    <n v="416.10340719723644"/>
    <n v="3"/>
    <n v="163.75551650485787"/>
    <n v="50"/>
    <n v="166.27"/>
    <x v="0"/>
    <x v="0"/>
    <s v="ovláda"/>
    <x v="0"/>
    <s v="nevie"/>
    <x v="1"/>
  </r>
  <r>
    <n v="65"/>
    <n v="423.456614778286"/>
    <n v="3"/>
    <n v="121.810474382264"/>
    <n v="110"/>
    <n v="159.29079839268047"/>
    <x v="1"/>
    <x v="0"/>
    <s v="neovláda"/>
    <x v="0"/>
    <s v="nevie"/>
    <x v="0"/>
  </r>
  <r>
    <n v="66"/>
    <n v="373.22262557431975"/>
    <n v="2"/>
    <n v="126.29707017260662"/>
    <n v="52.946366204126846"/>
    <n v="149.02918919758628"/>
    <x v="0"/>
    <x v="0"/>
    <s v="ovláda"/>
    <x v="0"/>
    <s v="nevie"/>
    <x v="0"/>
  </r>
  <r>
    <n v="67"/>
    <n v="464.97219685745165"/>
    <n v="4"/>
    <n v="228.34637705163468"/>
    <n v="25"/>
    <n v="160"/>
    <x v="0"/>
    <x v="1"/>
    <s v="ovláda"/>
    <x v="1"/>
    <s v="vie"/>
    <x v="0"/>
  </r>
  <r>
    <n v="68"/>
    <n v="380.6620613407112"/>
    <n v="3"/>
    <n v="109.22285804563202"/>
    <n v="61.53920329507919"/>
    <n v="153.9"/>
    <x v="1"/>
    <x v="1"/>
    <s v="neovláda"/>
    <x v="1"/>
    <s v="vie"/>
    <x v="0"/>
  </r>
  <r>
    <n v="69"/>
    <n v="457.88788947605036"/>
    <n v="2"/>
    <n v="156.17505348373541"/>
    <n v="110.57646261320625"/>
    <n v="159"/>
    <x v="0"/>
    <x v="0"/>
    <s v="neovláda"/>
    <x v="1"/>
    <s v="vie"/>
    <x v="0"/>
  </r>
  <r>
    <n v="70"/>
    <n v="498.60897571996213"/>
    <n v="4"/>
    <n v="141.24292366868696"/>
    <n v="163.98605205127518"/>
    <n v="170"/>
    <x v="0"/>
    <x v="1"/>
    <s v="neovláda"/>
    <x v="1"/>
    <s v="vie"/>
    <x v="1"/>
  </r>
  <r>
    <n v="71"/>
    <n v="428.61534617420818"/>
    <n v="3"/>
    <n v="195.6399606243919"/>
    <n v="47.5"/>
    <n v="136.38"/>
    <x v="0"/>
    <x v="1"/>
    <s v="neovláda"/>
    <x v="1"/>
    <s v="nevie"/>
    <x v="1"/>
  </r>
  <r>
    <n v="72"/>
    <n v="448.07677016557625"/>
    <n v="3"/>
    <n v="170.00536983525438"/>
    <n v="87.64277654007924"/>
    <n v="147.5"/>
    <x v="0"/>
    <x v="1"/>
    <s v="neovláda"/>
    <x v="0"/>
    <s v="nevie"/>
    <x v="0"/>
  </r>
  <r>
    <n v="73"/>
    <n v="349.54750682143822"/>
    <n v="3"/>
    <n v="139.90873617337925"/>
    <n v="28.218770648058928"/>
    <n v="143"/>
    <x v="0"/>
    <x v="0"/>
    <s v="neovláda"/>
    <x v="0"/>
    <s v="nevie"/>
    <x v="0"/>
  </r>
  <r>
    <n v="74"/>
    <n v="501.20275157279502"/>
    <n v="2"/>
    <n v="164.52590625882019"/>
    <n v="121.59684531397481"/>
    <n v="199"/>
    <x v="0"/>
    <x v="1"/>
    <s v="neovláda"/>
    <x v="1"/>
    <s v="vie"/>
    <x v="0"/>
  </r>
  <r>
    <n v="75"/>
    <n v="522.19108734212284"/>
    <n v="4"/>
    <n v="277.37461077408204"/>
    <n v="89.246476568040848"/>
    <n v="137.5"/>
    <x v="1"/>
    <x v="0"/>
    <s v="neovláda"/>
    <x v="0"/>
    <s v="vie"/>
    <x v="0"/>
  </r>
  <r>
    <n v="76"/>
    <n v="443.92831829618461"/>
    <n v="3"/>
    <n v="222.38934614078954"/>
    <n v="54.260362280930714"/>
    <n v="115"/>
    <x v="0"/>
    <x v="0"/>
    <s v="neovláda"/>
    <x v="1"/>
    <s v="nevie"/>
    <x v="0"/>
  </r>
  <r>
    <n v="77"/>
    <n v="245.4361441523701"/>
    <n v="2"/>
    <n v="62.542654896897815"/>
    <n v="25.498625732216247"/>
    <n v="111.19486352325603"/>
    <x v="1"/>
    <x v="1"/>
    <s v="neovláda"/>
    <x v="1"/>
    <s v="nevie"/>
    <x v="0"/>
  </r>
  <r>
    <n v="78"/>
    <n v="459.72141905620293"/>
    <n v="3"/>
    <n v="139.78407234414996"/>
    <n v="90.237850068434184"/>
    <n v="155"/>
    <x v="0"/>
    <x v="0"/>
    <s v="ovláda"/>
    <x v="0"/>
    <s v="vie"/>
    <x v="1"/>
  </r>
  <r>
    <n v="79"/>
    <n v="509.78645310700284"/>
    <n v="4"/>
    <n v="207.19654407566458"/>
    <n v="123.46884084686073"/>
    <n v="126.52106818447751"/>
    <x v="2"/>
    <x v="2"/>
    <m/>
    <x v="3"/>
    <m/>
    <x v="2"/>
  </r>
  <r>
    <n v="80"/>
    <n v="352.60146785192978"/>
    <n v="3"/>
    <n v="31.796456010975056"/>
    <n v="130.97501184095472"/>
    <n v="160"/>
    <x v="2"/>
    <x v="2"/>
    <m/>
    <x v="3"/>
    <m/>
    <x v="2"/>
  </r>
  <r>
    <n v="81"/>
    <n v="506.23330313604004"/>
    <n v="3"/>
    <n v="187.35045523068774"/>
    <n v="105.11367233967481"/>
    <n v="184"/>
    <x v="2"/>
    <x v="2"/>
    <m/>
    <x v="3"/>
    <m/>
    <x v="2"/>
  </r>
  <r>
    <n v="82"/>
    <n v="453.00205443609838"/>
    <n v="3"/>
    <n v="135.14543965353855"/>
    <n v="113.54885134773015"/>
    <n v="197.5"/>
    <x v="2"/>
    <x v="2"/>
    <m/>
    <x v="3"/>
    <m/>
    <x v="2"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_rels/pivotTable2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_rels/pivotTable3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_rels/pivotTable4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name="PivotTable2" cacheId="0" dataOnRows="1" applyNumberFormats="0" applyBorderFormats="0" applyFontFormats="0" applyPatternFormats="0" applyAlignmentFormats="0" applyWidthHeightFormats="1" dataCaption="Data" updatedVersion="6" showMemberPropertyTips="0" useAutoFormatting="1" itemPrintTitles="1" createdVersion="1" indent="0" compact="0" compactData="0" gridDropZones="1">
  <location ref="O30:S38" firstHeaderRow="1" firstDataRow="2" firstDataCol="2"/>
  <pivotFields count="12">
    <pivotField compact="0" outline="0" subtotalTop="0" showAll="0" includeNewItemsInFilter="1"/>
    <pivotField compact="0" numFmtId="1" outline="0" subtotalTop="0" showAll="0" includeNewItemsInFilter="1"/>
    <pivotField compact="0" numFmtId="1" outline="0" subtotalTop="0" showAll="0" includeNewItemsInFilter="1"/>
    <pivotField compact="0" numFmtId="1" outline="0" subtotalTop="0" showAll="0" includeNewItemsInFilter="1"/>
    <pivotField compact="0" numFmtId="1" outline="0" subtotalTop="0" showAll="0" includeNewItemsInFilter="1"/>
    <pivotField compact="0" numFmtId="1" outline="0" subtotalTop="0" showAll="0" includeNewItemsInFilter="1"/>
    <pivotField axis="axisRow" compact="0" outline="0" subtotalTop="0" showAll="0" includeNewItemsInFilter="1">
      <items count="4">
        <item x="1"/>
        <item x="0"/>
        <item h="1" x="2"/>
        <item t="default"/>
      </items>
    </pivotField>
    <pivotField axis="axisRow" dataField="1" compact="0" outline="0" subtotalTop="0" showAll="0" includeNewItemsInFilter="1">
      <items count="4">
        <item x="1"/>
        <item x="0"/>
        <item x="2"/>
        <item t="default"/>
      </items>
    </pivotField>
    <pivotField compact="0" outline="0" subtotalTop="0" showAll="0" includeNewItemsInFilter="1"/>
    <pivotField axis="axisCol" compact="0" outline="0" subtotalTop="0" showAll="0" includeNewItemsInFilter="1">
      <items count="5">
        <item h="1" x="1"/>
        <item x="2"/>
        <item x="0"/>
        <item x="3"/>
        <item t="default"/>
      </items>
    </pivotField>
    <pivotField compact="0" outline="0" subtotalTop="0" showAll="0" includeNewItemsInFilter="1"/>
    <pivotField compact="0" outline="0" subtotalTop="0" showAll="0" includeNewItemsInFilter="1"/>
  </pivotFields>
  <rowFields count="2">
    <field x="6"/>
    <field x="7"/>
  </rowFields>
  <rowItems count="7">
    <i>
      <x/>
      <x/>
    </i>
    <i r="1">
      <x v="1"/>
    </i>
    <i t="default">
      <x/>
    </i>
    <i>
      <x v="1"/>
      <x/>
    </i>
    <i r="1">
      <x v="1"/>
    </i>
    <i t="default">
      <x v="1"/>
    </i>
    <i t="grand">
      <x/>
    </i>
  </rowItems>
  <colFields count="1">
    <field x="9"/>
  </colFields>
  <colItems count="3">
    <i>
      <x v="1"/>
    </i>
    <i>
      <x v="2"/>
    </i>
    <i t="grand">
      <x/>
    </i>
  </colItems>
  <dataFields count="1">
    <dataField name="Count of Pôvod" fld="7" subtotal="count" baseField="0" baseItem="0"/>
  </dataFields>
  <formats count="1">
    <format dxfId="0">
      <pivotArea field="7" grandCol="1" outline="0" axis="axisRow" fieldPosition="1">
        <references count="2">
          <reference field="6" count="1" selected="0">
            <x v="0"/>
          </reference>
          <reference field="7" count="1" selected="0">
            <x v="1"/>
          </reference>
        </references>
      </pivotArea>
    </format>
  </formats>
  <pivotTableStyleInfo showRowHeaders="1" showColHeaders="1" showRowStripes="0" showColStripes="0" showLastColumn="1"/>
</pivotTableDefinition>
</file>

<file path=xl/pivotTables/pivotTable2.xml><?xml version="1.0" encoding="utf-8"?>
<pivotTableDefinition xmlns="http://schemas.openxmlformats.org/spreadsheetml/2006/main" name="PivotTable1" cacheId="0" dataOnRows="1" applyNumberFormats="0" applyBorderFormats="0" applyFontFormats="0" applyPatternFormats="0" applyAlignmentFormats="0" applyWidthHeightFormats="1" dataCaption="Data" updatedVersion="6" showMemberPropertyTips="0" useAutoFormatting="1" itemPrintTitles="1" createdVersion="1" indent="0" compact="0" compactData="0" gridDropZones="1">
  <location ref="O22:R26" firstHeaderRow="1" firstDataRow="2" firstDataCol="1"/>
  <pivotFields count="12">
    <pivotField compact="0" outline="0" subtotalTop="0" showAll="0" includeNewItemsInFilter="1"/>
    <pivotField compact="0" numFmtId="1" outline="0" subtotalTop="0" showAll="0" includeNewItemsInFilter="1"/>
    <pivotField compact="0" numFmtId="1" outline="0" subtotalTop="0" showAll="0" includeNewItemsInFilter="1"/>
    <pivotField compact="0" numFmtId="1" outline="0" subtotalTop="0" showAll="0" includeNewItemsInFilter="1"/>
    <pivotField compact="0" numFmtId="1" outline="0" subtotalTop="0" showAll="0" includeNewItemsInFilter="1"/>
    <pivotField compact="0" numFmtId="1" outline="0" subtotalTop="0" showAll="0" includeNewItemsInFilter="1"/>
    <pivotField axis="axisRow" compact="0" outline="0" subtotalTop="0" showAll="0" includeNewItemsInFilter="1">
      <items count="4">
        <item x="1"/>
        <item x="0"/>
        <item h="1" x="2"/>
        <item t="default"/>
      </items>
    </pivotField>
    <pivotField axis="axisCol" compact="0" outline="0" subtotalTop="0" showAll="0" includeNewItemsInFilter="1">
      <items count="4">
        <item x="1"/>
        <item x="0"/>
        <item x="2"/>
        <item t="default"/>
      </items>
    </pivotField>
    <pivotField dataField="1" compact="0" outline="0" subtotalTop="0" showAll="0" includeNewItemsInFilter="1"/>
    <pivotField compact="0" outline="0" subtotalTop="0" showAll="0" includeNewItemsInFilter="1"/>
    <pivotField compact="0" outline="0" subtotalTop="0" showAll="0" includeNewItemsInFilter="1"/>
    <pivotField compact="0" outline="0" subtotalTop="0" showAll="0" includeNewItemsInFilter="1"/>
  </pivotFields>
  <rowFields count="1">
    <field x="6"/>
  </rowFields>
  <rowItems count="3">
    <i>
      <x/>
    </i>
    <i>
      <x v="1"/>
    </i>
    <i t="grand">
      <x/>
    </i>
  </rowItems>
  <colFields count="1">
    <field x="7"/>
  </colFields>
  <colItems count="3">
    <i>
      <x/>
    </i>
    <i>
      <x v="1"/>
    </i>
    <i t="grand">
      <x/>
    </i>
  </colItems>
  <dataFields count="1">
    <dataField name="Count of Počítač" fld="8" subtotal="count" baseField="0" baseItem="0"/>
  </dataFields>
  <formats count="1">
    <format dxfId="1">
      <pivotArea outline="0" fieldPosition="0">
        <references count="2">
          <reference field="6" count="1" selected="0">
            <x v="1"/>
          </reference>
          <reference field="7" count="1" selected="0">
            <x v="0"/>
          </reference>
        </references>
      </pivotArea>
    </format>
  </formats>
  <pivotTableStyleInfo showRowHeaders="1" showColHeaders="1" showRowStripes="0" showColStripes="0" showLastColumn="1"/>
</pivotTableDefinition>
</file>

<file path=xl/pivotTables/pivotTable3.xml><?xml version="1.0" encoding="utf-8"?>
<pivotTableDefinition xmlns="http://schemas.openxmlformats.org/spreadsheetml/2006/main" name="PivotTable4" cacheId="0" dataOnRows="1" applyNumberFormats="0" applyBorderFormats="0" applyFontFormats="0" applyPatternFormats="0" applyAlignmentFormats="0" applyWidthHeightFormats="1" dataCaption="Data" updatedVersion="6" showMemberPropertyTips="0" useAutoFormatting="1" itemPrintTitles="1" createdVersion="1" indent="0" compact="0" compactData="0" gridDropZones="1">
  <location ref="O50:R54" firstHeaderRow="1" firstDataRow="2" firstDataCol="1"/>
  <pivotFields count="12">
    <pivotField compact="0" outline="0" subtotalTop="0" showAll="0" includeNewItemsInFilter="1"/>
    <pivotField compact="0" numFmtId="1" outline="0" subtotalTop="0" showAll="0" includeNewItemsInFilter="1"/>
    <pivotField compact="0" numFmtId="1" outline="0" subtotalTop="0" showAll="0" includeNewItemsInFilter="1"/>
    <pivotField compact="0" numFmtId="1" outline="0" subtotalTop="0" showAll="0" includeNewItemsInFilter="1"/>
    <pivotField compact="0" numFmtId="1" outline="0" subtotalTop="0" showAll="0" includeNewItemsInFilter="1"/>
    <pivotField compact="0" numFmtId="1" outline="0" subtotalTop="0" showAll="0" includeNewItemsInFilter="1"/>
    <pivotField axis="axisRow" dataField="1" compact="0" outline="0" subtotalTop="0" showAll="0" includeNewItemsInFilter="1">
      <items count="4">
        <item x="1"/>
        <item x="0"/>
        <item h="1" x="2"/>
        <item t="default"/>
      </items>
    </pivotField>
    <pivotField compact="0" outline="0" subtotalTop="0" showAll="0" includeNewItemsInFilter="1"/>
    <pivotField compact="0" outline="0" subtotalTop="0" showAll="0" includeNewItemsInFilter="1"/>
    <pivotField compact="0" outline="0" subtotalTop="0" showAll="0" includeNewItemsInFilter="1"/>
    <pivotField compact="0" outline="0" subtotalTop="0" showAll="0" includeNewItemsInFilter="1"/>
    <pivotField axis="axisCol" compact="0" outline="0" subtotalTop="0" showAll="0" includeNewItemsInFilter="1">
      <items count="4">
        <item x="1"/>
        <item x="0"/>
        <item x="2"/>
        <item t="default"/>
      </items>
    </pivotField>
  </pivotFields>
  <rowFields count="1">
    <field x="6"/>
  </rowFields>
  <rowItems count="3">
    <i>
      <x/>
    </i>
    <i>
      <x v="1"/>
    </i>
    <i t="grand">
      <x/>
    </i>
  </rowItems>
  <colFields count="1">
    <field x="11"/>
  </colFields>
  <colItems count="3">
    <i>
      <x/>
    </i>
    <i>
      <x v="1"/>
    </i>
    <i t="grand">
      <x/>
    </i>
  </colItems>
  <dataFields count="1">
    <dataField name="Count of Pohlavie" fld="6" subtotal="count" showDataAs="percentOfRow" baseField="6" baseItem="0" numFmtId="10"/>
  </dataFields>
  <formats count="1">
    <format dxfId="2">
      <pivotArea outline="0" fieldPosition="0">
        <references count="2">
          <reference field="6" count="1" selected="0">
            <x v="1"/>
          </reference>
          <reference field="11" count="1" selected="0">
            <x v="0"/>
          </reference>
        </references>
      </pivotArea>
    </format>
  </formats>
  <pivotTableStyleInfo showRowHeaders="1" showColHeaders="1" showRowStripes="0" showColStripes="0" showLastColumn="1"/>
</pivotTableDefinition>
</file>

<file path=xl/pivotTables/pivotTable4.xml><?xml version="1.0" encoding="utf-8"?>
<pivotTableDefinition xmlns="http://schemas.openxmlformats.org/spreadsheetml/2006/main" name="PivotTable3" cacheId="0" dataOnRows="1" applyNumberFormats="0" applyBorderFormats="0" applyFontFormats="0" applyPatternFormats="0" applyAlignmentFormats="0" applyWidthHeightFormats="1" dataCaption="Data" updatedVersion="6" showMemberPropertyTips="0" useAutoFormatting="1" itemPrintTitles="1" createdVersion="1" indent="0" compact="0" compactData="0" gridDropZones="1">
  <location ref="O43:R47" firstHeaderRow="1" firstDataRow="2" firstDataCol="1"/>
  <pivotFields count="12">
    <pivotField compact="0" outline="0" subtotalTop="0" showAll="0" includeNewItemsInFilter="1"/>
    <pivotField compact="0" numFmtId="1" outline="0" subtotalTop="0" showAll="0" includeNewItemsInFilter="1"/>
    <pivotField compact="0" numFmtId="1" outline="0" subtotalTop="0" showAll="0" includeNewItemsInFilter="1"/>
    <pivotField compact="0" numFmtId="1" outline="0" subtotalTop="0" showAll="0" includeNewItemsInFilter="1"/>
    <pivotField compact="0" numFmtId="1" outline="0" subtotalTop="0" showAll="0" includeNewItemsInFilter="1"/>
    <pivotField compact="0" numFmtId="1" outline="0" subtotalTop="0" showAll="0" includeNewItemsInFilter="1"/>
    <pivotField axis="axisRow" dataField="1" compact="0" outline="0" subtotalTop="0" showAll="0" includeNewItemsInFilter="1">
      <items count="4">
        <item x="1"/>
        <item x="0"/>
        <item h="1" x="2"/>
        <item t="default"/>
      </items>
    </pivotField>
    <pivotField axis="axisCol" compact="0" outline="0" subtotalTop="0" showAll="0" includeNewItemsInFilter="1">
      <items count="4">
        <item x="1"/>
        <item x="0"/>
        <item x="2"/>
        <item t="default"/>
      </items>
    </pivotField>
    <pivotField compact="0" outline="0" subtotalTop="0" showAll="0" includeNewItemsInFilter="1"/>
    <pivotField compact="0" outline="0" subtotalTop="0" showAll="0" includeNewItemsInFilter="1"/>
    <pivotField compact="0" outline="0" subtotalTop="0" showAll="0" includeNewItemsInFilter="1"/>
    <pivotField compact="0" outline="0" subtotalTop="0" showAll="0" includeNewItemsInFilter="1"/>
  </pivotFields>
  <rowFields count="1">
    <field x="6"/>
  </rowFields>
  <rowItems count="3">
    <i>
      <x/>
    </i>
    <i>
      <x v="1"/>
    </i>
    <i t="grand">
      <x/>
    </i>
  </rowItems>
  <colFields count="1">
    <field x="7"/>
  </colFields>
  <colItems count="3">
    <i>
      <x/>
    </i>
    <i>
      <x v="1"/>
    </i>
    <i t="grand">
      <x/>
    </i>
  </colItems>
  <dataFields count="1">
    <dataField name="Count of Pohlavie" fld="6" subtotal="count" showDataAs="percentOfTotal" baseField="6" baseItem="0" numFmtId="10"/>
  </dataFields>
  <formats count="1">
    <format dxfId="3">
      <pivotArea outline="0" fieldPosition="0">
        <references count="2">
          <reference field="6" count="1" selected="0">
            <x v="1"/>
          </reference>
          <reference field="7" count="1" selected="0">
            <x v="0"/>
          </reference>
        </references>
      </pivotArea>
    </format>
  </formats>
  <pivotTableStyleInfo showRowHeaders="1" showColHeaders="1" showRowStripes="0" showColStripes="0" showLastColumn="1"/>
</pivotTableDefinition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ivotTable" Target="../pivotTables/pivotTable3.xml"/><Relationship Id="rId2" Type="http://schemas.openxmlformats.org/officeDocument/2006/relationships/pivotTable" Target="../pivotTables/pivotTable2.xml"/><Relationship Id="rId1" Type="http://schemas.openxmlformats.org/officeDocument/2006/relationships/pivotTable" Target="../pivotTables/pivotTable1.xml"/><Relationship Id="rId6" Type="http://schemas.openxmlformats.org/officeDocument/2006/relationships/drawing" Target="../drawings/drawing1.xml"/><Relationship Id="rId5" Type="http://schemas.openxmlformats.org/officeDocument/2006/relationships/printerSettings" Target="../printerSettings/printerSettings1.bin"/><Relationship Id="rId4" Type="http://schemas.openxmlformats.org/officeDocument/2006/relationships/pivotTable" Target="../pivotTables/pivotTable4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A126"/>
  <sheetViews>
    <sheetView tabSelected="1" topLeftCell="H85" zoomScale="75" zoomScaleNormal="100" zoomScaleSheetLayoutView="100" workbookViewId="0">
      <selection activeCell="Q125" sqref="Q125"/>
    </sheetView>
  </sheetViews>
  <sheetFormatPr defaultRowHeight="12.75" x14ac:dyDescent="0.2"/>
  <cols>
    <col min="1" max="1" width="13.140625" style="2" customWidth="1"/>
    <col min="2" max="2" width="15.140625" style="2" bestFit="1" customWidth="1"/>
    <col min="3" max="3" width="12.7109375" style="2" bestFit="1" customWidth="1"/>
    <col min="4" max="4" width="18.42578125" style="2" bestFit="1" customWidth="1"/>
    <col min="5" max="6" width="12.140625" style="2" bestFit="1" customWidth="1"/>
    <col min="7" max="9" width="9.140625" style="2"/>
    <col min="10" max="10" width="27.7109375" style="2" customWidth="1"/>
    <col min="11" max="11" width="17.7109375" style="2" customWidth="1"/>
    <col min="12" max="14" width="9.140625" style="2"/>
    <col min="15" max="15" width="17.7109375" style="2" customWidth="1"/>
    <col min="16" max="16" width="9.28515625" style="2" bestFit="1" customWidth="1"/>
    <col min="17" max="17" width="8.85546875" style="2" customWidth="1"/>
    <col min="18" max="19" width="12.140625" style="2" customWidth="1"/>
    <col min="20" max="20" width="10.85546875" style="2" customWidth="1"/>
    <col min="21" max="21" width="14.42578125" style="2" bestFit="1" customWidth="1"/>
    <col min="22" max="22" width="12.140625" style="2" bestFit="1" customWidth="1"/>
    <col min="23" max="23" width="10.85546875" style="2" bestFit="1" customWidth="1"/>
    <col min="24" max="24" width="14.42578125" style="2" bestFit="1" customWidth="1"/>
    <col min="25" max="25" width="17.42578125" style="2" customWidth="1"/>
    <col min="26" max="26" width="16.140625" style="2" customWidth="1"/>
    <col min="27" max="27" width="14.28515625" style="2" bestFit="1" customWidth="1"/>
    <col min="28" max="16384" width="9.140625" style="2"/>
  </cols>
  <sheetData>
    <row r="1" spans="1:25" ht="46.5" customHeight="1" x14ac:dyDescent="0.45">
      <c r="A1" s="1" t="s">
        <v>0</v>
      </c>
      <c r="H1" s="3"/>
      <c r="I1" s="3"/>
      <c r="J1" s="3"/>
      <c r="K1" s="3"/>
    </row>
    <row r="2" spans="1:25" s="7" customFormat="1" ht="51" customHeight="1" x14ac:dyDescent="0.2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5" t="s">
        <v>7</v>
      </c>
      <c r="H2" s="5" t="s">
        <v>8</v>
      </c>
      <c r="I2" s="5" t="s">
        <v>9</v>
      </c>
      <c r="J2" s="5" t="s">
        <v>10</v>
      </c>
      <c r="K2" s="6" t="s">
        <v>11</v>
      </c>
      <c r="L2" s="6" t="s">
        <v>12</v>
      </c>
    </row>
    <row r="3" spans="1:25" x14ac:dyDescent="0.2">
      <c r="A3" s="8">
        <v>1</v>
      </c>
      <c r="B3" s="9">
        <v>338.05559840089882</v>
      </c>
      <c r="C3" s="10">
        <v>3</v>
      </c>
      <c r="D3" s="10">
        <v>105</v>
      </c>
      <c r="E3" s="10">
        <v>65</v>
      </c>
      <c r="F3" s="10">
        <v>231</v>
      </c>
      <c r="G3" s="11" t="s">
        <v>13</v>
      </c>
      <c r="H3" s="12" t="s">
        <v>14</v>
      </c>
      <c r="I3" s="11" t="s">
        <v>15</v>
      </c>
      <c r="J3" s="11" t="s">
        <v>16</v>
      </c>
      <c r="K3" s="13" t="s">
        <v>17</v>
      </c>
      <c r="L3" s="13" t="s">
        <v>18</v>
      </c>
      <c r="M3" s="14"/>
      <c r="N3" s="2" t="s">
        <v>19</v>
      </c>
      <c r="O3" t="s">
        <v>20</v>
      </c>
      <c r="P3" s="14"/>
      <c r="Q3" s="14"/>
      <c r="R3" s="14"/>
      <c r="S3" s="14"/>
      <c r="T3" s="14"/>
      <c r="U3" s="14"/>
      <c r="V3" s="14"/>
      <c r="W3" s="15"/>
      <c r="X3" s="15"/>
      <c r="Y3" s="15"/>
    </row>
    <row r="4" spans="1:25" x14ac:dyDescent="0.2">
      <c r="A4" s="8">
        <v>2</v>
      </c>
      <c r="B4" s="9">
        <v>304.97360752303382</v>
      </c>
      <c r="C4" s="10">
        <v>2</v>
      </c>
      <c r="D4" s="10">
        <v>77.5</v>
      </c>
      <c r="E4" s="10">
        <v>28</v>
      </c>
      <c r="F4" s="10">
        <v>142.5</v>
      </c>
      <c r="G4" s="11" t="s">
        <v>13</v>
      </c>
      <c r="H4" s="11" t="s">
        <v>21</v>
      </c>
      <c r="I4" s="11" t="s">
        <v>15</v>
      </c>
      <c r="J4" s="11" t="s">
        <v>22</v>
      </c>
      <c r="K4" s="13" t="s">
        <v>17</v>
      </c>
      <c r="L4" s="13" t="s">
        <v>23</v>
      </c>
      <c r="M4" s="14"/>
      <c r="N4" s="14" t="s">
        <v>24</v>
      </c>
      <c r="O4" s="14" t="s">
        <v>25</v>
      </c>
      <c r="P4" s="14"/>
      <c r="Q4" s="14"/>
      <c r="R4" s="14"/>
      <c r="S4" s="14"/>
      <c r="T4" s="14"/>
      <c r="U4" s="14"/>
      <c r="V4" s="14"/>
      <c r="W4" s="15"/>
      <c r="X4" s="15"/>
      <c r="Y4" s="15"/>
    </row>
    <row r="5" spans="1:25" x14ac:dyDescent="0.2">
      <c r="A5" s="8">
        <v>3</v>
      </c>
      <c r="B5" s="9">
        <v>551.44136113207003</v>
      </c>
      <c r="C5" s="10">
        <v>6</v>
      </c>
      <c r="D5" s="10">
        <v>279.57980575429599</v>
      </c>
      <c r="E5" s="10">
        <v>99.411555377774008</v>
      </c>
      <c r="F5" s="10">
        <v>280</v>
      </c>
      <c r="G5" s="11" t="s">
        <v>13</v>
      </c>
      <c r="H5" s="11" t="s">
        <v>21</v>
      </c>
      <c r="I5" s="11" t="s">
        <v>15</v>
      </c>
      <c r="J5" s="12" t="s">
        <v>26</v>
      </c>
      <c r="K5" s="13" t="s">
        <v>17</v>
      </c>
      <c r="L5" s="13" t="s">
        <v>18</v>
      </c>
      <c r="M5" s="14"/>
      <c r="N5" s="14" t="s">
        <v>27</v>
      </c>
      <c r="O5" s="14" t="s">
        <v>28</v>
      </c>
      <c r="P5" s="14"/>
      <c r="Q5" s="14"/>
      <c r="R5" s="14"/>
      <c r="S5" s="14"/>
      <c r="T5" s="14"/>
      <c r="U5" s="14"/>
      <c r="V5" s="14"/>
      <c r="W5" s="15"/>
      <c r="X5" s="15"/>
      <c r="Y5" s="15"/>
    </row>
    <row r="6" spans="1:25" x14ac:dyDescent="0.2">
      <c r="A6" s="8">
        <v>4</v>
      </c>
      <c r="B6" s="9">
        <v>589.26049593304901</v>
      </c>
      <c r="C6" s="10">
        <v>4</v>
      </c>
      <c r="D6" s="10">
        <v>324.31893432813956</v>
      </c>
      <c r="E6" s="10">
        <v>71.305342379606898</v>
      </c>
      <c r="F6" s="10">
        <v>156.73621922530251</v>
      </c>
      <c r="G6" s="11" t="s">
        <v>29</v>
      </c>
      <c r="H6" s="11" t="s">
        <v>21</v>
      </c>
      <c r="I6" s="11" t="s">
        <v>15</v>
      </c>
      <c r="J6" s="11" t="s">
        <v>16</v>
      </c>
      <c r="K6" s="13" t="s">
        <v>17</v>
      </c>
      <c r="L6" s="13" t="s">
        <v>18</v>
      </c>
      <c r="M6" s="14"/>
      <c r="N6" s="14" t="s">
        <v>30</v>
      </c>
      <c r="O6" s="14" t="s">
        <v>31</v>
      </c>
      <c r="P6" s="14"/>
      <c r="Q6" s="14"/>
      <c r="R6" s="14"/>
      <c r="S6" s="14"/>
      <c r="T6" s="14"/>
      <c r="U6" s="14"/>
      <c r="V6" s="14"/>
      <c r="W6" s="15"/>
      <c r="X6" s="15"/>
      <c r="Y6" s="15"/>
    </row>
    <row r="7" spans="1:25" x14ac:dyDescent="0.2">
      <c r="A7" s="8">
        <v>5</v>
      </c>
      <c r="B7" s="9">
        <v>409.90686269224989</v>
      </c>
      <c r="C7" s="10">
        <v>5</v>
      </c>
      <c r="D7" s="10">
        <v>137.82550429351073</v>
      </c>
      <c r="E7" s="10">
        <v>81.08603987678012</v>
      </c>
      <c r="F7" s="10">
        <v>159.74531852195901</v>
      </c>
      <c r="G7" s="11" t="s">
        <v>29</v>
      </c>
      <c r="H7" s="11" t="s">
        <v>21</v>
      </c>
      <c r="I7" s="11" t="s">
        <v>15</v>
      </c>
      <c r="J7" s="11" t="s">
        <v>16</v>
      </c>
      <c r="K7" s="13" t="s">
        <v>17</v>
      </c>
      <c r="L7" s="13" t="s">
        <v>18</v>
      </c>
      <c r="M7" s="14"/>
      <c r="N7" s="14"/>
      <c r="O7" s="14"/>
      <c r="P7" s="14"/>
      <c r="Q7" s="14"/>
      <c r="R7" s="14"/>
      <c r="S7" s="14"/>
      <c r="T7" s="14"/>
      <c r="U7" s="14"/>
      <c r="V7" s="14"/>
      <c r="W7" s="15"/>
      <c r="X7" s="15"/>
      <c r="Y7" s="15"/>
    </row>
    <row r="8" spans="1:25" x14ac:dyDescent="0.2">
      <c r="A8" s="8">
        <v>6</v>
      </c>
      <c r="B8" s="9">
        <v>332.02694130665094</v>
      </c>
      <c r="C8" s="10">
        <v>2</v>
      </c>
      <c r="D8" s="10">
        <v>63.215045891044063</v>
      </c>
      <c r="E8" s="10">
        <v>69.056263286102194</v>
      </c>
      <c r="F8" s="10">
        <v>157.70563212950469</v>
      </c>
      <c r="G8" s="11" t="s">
        <v>29</v>
      </c>
      <c r="H8" s="11" t="s">
        <v>21</v>
      </c>
      <c r="I8" s="11" t="s">
        <v>32</v>
      </c>
      <c r="J8" s="11" t="s">
        <v>22</v>
      </c>
      <c r="K8" s="13" t="s">
        <v>33</v>
      </c>
      <c r="L8" s="13" t="s">
        <v>23</v>
      </c>
      <c r="M8" s="14"/>
      <c r="N8" s="14"/>
      <c r="O8" s="14"/>
      <c r="P8" s="14"/>
      <c r="Q8" s="14"/>
      <c r="R8" s="14"/>
      <c r="S8" s="14"/>
      <c r="T8" s="14"/>
      <c r="U8" s="14"/>
      <c r="V8" s="14"/>
      <c r="W8" s="15"/>
      <c r="X8" s="15"/>
      <c r="Y8" s="15"/>
    </row>
    <row r="9" spans="1:25" x14ac:dyDescent="0.2">
      <c r="A9" s="8">
        <v>7</v>
      </c>
      <c r="B9" s="9">
        <v>430.88192691723577</v>
      </c>
      <c r="C9" s="10">
        <v>4</v>
      </c>
      <c r="D9" s="10">
        <v>138.55946672533369</v>
      </c>
      <c r="E9" s="10">
        <v>114.99103486415738</v>
      </c>
      <c r="F9" s="10">
        <v>125.48142532774469</v>
      </c>
      <c r="G9" s="11" t="s">
        <v>29</v>
      </c>
      <c r="H9" s="11" t="s">
        <v>21</v>
      </c>
      <c r="I9" s="11" t="s">
        <v>15</v>
      </c>
      <c r="J9" s="11" t="s">
        <v>16</v>
      </c>
      <c r="K9" s="13" t="s">
        <v>17</v>
      </c>
      <c r="L9" s="13" t="s">
        <v>18</v>
      </c>
      <c r="M9" s="14"/>
      <c r="N9" s="14"/>
      <c r="O9" s="14"/>
      <c r="P9" s="14"/>
      <c r="Q9" s="14"/>
      <c r="R9" s="14"/>
      <c r="S9" s="14"/>
      <c r="T9" s="14"/>
      <c r="U9" s="14"/>
      <c r="V9" s="14"/>
      <c r="W9" s="15"/>
      <c r="X9" s="15"/>
      <c r="Y9" s="15"/>
    </row>
    <row r="10" spans="1:25" x14ac:dyDescent="0.2">
      <c r="A10" s="8">
        <v>8</v>
      </c>
      <c r="B10" s="9">
        <v>467.46095170342613</v>
      </c>
      <c r="C10" s="10">
        <v>6</v>
      </c>
      <c r="D10" s="10">
        <v>94.5</v>
      </c>
      <c r="E10" s="10">
        <v>218.92556025673963</v>
      </c>
      <c r="F10" s="10">
        <v>317.71286322173501</v>
      </c>
      <c r="G10" s="11" t="s">
        <v>29</v>
      </c>
      <c r="H10" s="11" t="s">
        <v>21</v>
      </c>
      <c r="I10" s="11" t="s">
        <v>32</v>
      </c>
      <c r="J10" s="11" t="s">
        <v>16</v>
      </c>
      <c r="K10" s="13" t="s">
        <v>33</v>
      </c>
      <c r="L10" s="13" t="s">
        <v>18</v>
      </c>
      <c r="M10" s="14"/>
      <c r="N10" s="16" t="s">
        <v>34</v>
      </c>
      <c r="O10" s="16" t="s">
        <v>35</v>
      </c>
      <c r="P10" s="14"/>
      <c r="Q10" s="14"/>
      <c r="R10" s="14"/>
      <c r="S10" s="14"/>
      <c r="T10" s="14"/>
      <c r="U10" s="14"/>
      <c r="V10" s="14"/>
      <c r="W10" s="15"/>
      <c r="X10" s="15"/>
      <c r="Y10" s="15"/>
    </row>
    <row r="11" spans="1:25" x14ac:dyDescent="0.2">
      <c r="A11" s="8">
        <v>9</v>
      </c>
      <c r="B11" s="9">
        <v>541.79901906726491</v>
      </c>
      <c r="C11" s="10">
        <v>3</v>
      </c>
      <c r="D11" s="10">
        <v>199.57148405083188</v>
      </c>
      <c r="E11" s="10">
        <v>108.5800341485203</v>
      </c>
      <c r="F11" s="10">
        <v>173.34750086791277</v>
      </c>
      <c r="G11" s="11" t="s">
        <v>29</v>
      </c>
      <c r="H11" s="11" t="s">
        <v>21</v>
      </c>
      <c r="I11" s="11" t="s">
        <v>15</v>
      </c>
      <c r="J11" s="12" t="s">
        <v>26</v>
      </c>
      <c r="K11" s="13" t="s">
        <v>17</v>
      </c>
      <c r="L11" s="13" t="s">
        <v>18</v>
      </c>
      <c r="M11" s="14"/>
      <c r="N11" s="17"/>
      <c r="O11" s="18" t="s">
        <v>4</v>
      </c>
      <c r="P11" s="14"/>
      <c r="Q11" s="14"/>
      <c r="R11" s="14"/>
      <c r="S11" s="14"/>
      <c r="T11" s="14"/>
      <c r="U11" s="14"/>
      <c r="V11" s="14"/>
      <c r="W11" s="15"/>
      <c r="X11" s="15"/>
      <c r="Y11" s="15"/>
    </row>
    <row r="12" spans="1:25" x14ac:dyDescent="0.2">
      <c r="A12" s="8">
        <v>10</v>
      </c>
      <c r="B12" s="9">
        <v>294.54372812718475</v>
      </c>
      <c r="C12" s="10">
        <v>1</v>
      </c>
      <c r="D12" s="10">
        <v>59.204641844338518</v>
      </c>
      <c r="E12" s="10">
        <v>42.589256751520942</v>
      </c>
      <c r="F12" s="10">
        <v>147.79982953132526</v>
      </c>
      <c r="G12" s="11" t="s">
        <v>29</v>
      </c>
      <c r="H12" s="11" t="s">
        <v>21</v>
      </c>
      <c r="I12" s="11" t="s">
        <v>15</v>
      </c>
      <c r="J12" s="12" t="s">
        <v>26</v>
      </c>
      <c r="K12" s="13" t="s">
        <v>17</v>
      </c>
      <c r="L12" s="13" t="s">
        <v>18</v>
      </c>
      <c r="M12" s="14"/>
      <c r="N12" s="17"/>
      <c r="O12" s="16" t="s">
        <v>36</v>
      </c>
      <c r="P12" s="14"/>
      <c r="Q12" s="14"/>
      <c r="R12" s="14"/>
      <c r="S12" s="14"/>
      <c r="T12" s="14"/>
      <c r="U12" s="14"/>
      <c r="V12" s="14"/>
      <c r="W12" s="15"/>
      <c r="X12" s="15"/>
      <c r="Y12" s="15"/>
    </row>
    <row r="13" spans="1:25" x14ac:dyDescent="0.2">
      <c r="A13" s="8">
        <v>11</v>
      </c>
      <c r="B13" s="9">
        <v>512.26971214979517</v>
      </c>
      <c r="C13" s="10">
        <v>4</v>
      </c>
      <c r="D13" s="10">
        <v>120</v>
      </c>
      <c r="E13" s="10">
        <v>172.21590220013564</v>
      </c>
      <c r="F13" s="10">
        <v>167.39573573600023</v>
      </c>
      <c r="G13" s="11" t="s">
        <v>29</v>
      </c>
      <c r="H13" s="11" t="s">
        <v>21</v>
      </c>
      <c r="I13" s="11" t="s">
        <v>15</v>
      </c>
      <c r="J13" s="11" t="s">
        <v>16</v>
      </c>
      <c r="K13" s="13" t="s">
        <v>17</v>
      </c>
      <c r="L13" s="13" t="s">
        <v>18</v>
      </c>
      <c r="M13" s="14"/>
      <c r="N13" s="17"/>
      <c r="O13" s="19" t="s">
        <v>37</v>
      </c>
      <c r="P13" s="14"/>
      <c r="Q13" s="14"/>
      <c r="R13" s="14"/>
      <c r="S13" s="14"/>
      <c r="T13" s="14"/>
      <c r="U13" s="14"/>
      <c r="V13" s="14"/>
      <c r="W13" s="15"/>
      <c r="X13" s="15"/>
      <c r="Y13" s="15"/>
    </row>
    <row r="14" spans="1:25" x14ac:dyDescent="0.2">
      <c r="A14" s="8">
        <v>12</v>
      </c>
      <c r="B14" s="9">
        <v>699.52477155320958</v>
      </c>
      <c r="C14" s="10">
        <v>4</v>
      </c>
      <c r="D14" s="10">
        <v>363</v>
      </c>
      <c r="E14" s="10">
        <v>180</v>
      </c>
      <c r="F14" s="10">
        <v>232.42</v>
      </c>
      <c r="G14" s="11" t="s">
        <v>29</v>
      </c>
      <c r="H14" s="12" t="s">
        <v>14</v>
      </c>
      <c r="I14" s="11" t="s">
        <v>15</v>
      </c>
      <c r="J14" s="11" t="s">
        <v>22</v>
      </c>
      <c r="K14" s="13" t="s">
        <v>17</v>
      </c>
      <c r="L14" s="13" t="s">
        <v>23</v>
      </c>
      <c r="M14" s="20"/>
      <c r="N14" s="17"/>
      <c r="O14" s="21">
        <v>6</v>
      </c>
      <c r="P14" s="14"/>
      <c r="Q14" s="14"/>
      <c r="R14" s="14"/>
      <c r="S14" s="14"/>
      <c r="T14" s="14"/>
      <c r="U14" s="14"/>
      <c r="V14" s="14"/>
      <c r="W14" s="15"/>
      <c r="X14" s="15"/>
      <c r="Y14" s="15"/>
    </row>
    <row r="15" spans="1:25" x14ac:dyDescent="0.2">
      <c r="A15" s="8">
        <v>13</v>
      </c>
      <c r="B15" s="9">
        <v>588.96187633992201</v>
      </c>
      <c r="C15" s="10">
        <v>5</v>
      </c>
      <c r="D15" s="10">
        <v>206.74300260140527</v>
      </c>
      <c r="E15" s="10">
        <v>158.53887373851674</v>
      </c>
      <c r="F15" s="10">
        <v>277.78000000000003</v>
      </c>
      <c r="G15" s="11" t="s">
        <v>29</v>
      </c>
      <c r="H15" s="11" t="s">
        <v>21</v>
      </c>
      <c r="I15" s="11" t="s">
        <v>15</v>
      </c>
      <c r="J15" s="11" t="s">
        <v>16</v>
      </c>
      <c r="K15" s="13" t="s">
        <v>17</v>
      </c>
      <c r="L15" s="13" t="s">
        <v>18</v>
      </c>
      <c r="M15" s="22"/>
      <c r="N15" s="23"/>
      <c r="O15" s="23"/>
      <c r="P15" s="14"/>
      <c r="Q15" s="14"/>
      <c r="R15" s="14"/>
      <c r="S15" s="14"/>
      <c r="T15" s="14"/>
      <c r="U15" s="14"/>
      <c r="V15" s="14"/>
      <c r="W15" s="15"/>
      <c r="X15" s="15"/>
      <c r="Y15" s="15"/>
    </row>
    <row r="16" spans="1:25" x14ac:dyDescent="0.2">
      <c r="A16" s="8">
        <v>14</v>
      </c>
      <c r="B16" s="9">
        <v>597.27266926126197</v>
      </c>
      <c r="C16" s="10">
        <v>4</v>
      </c>
      <c r="D16" s="10">
        <v>186.68158760270933</v>
      </c>
      <c r="E16" s="10">
        <v>237.99057160743558</v>
      </c>
      <c r="F16" s="10">
        <v>222.80051005111699</v>
      </c>
      <c r="G16" s="11" t="s">
        <v>29</v>
      </c>
      <c r="H16" s="11" t="s">
        <v>21</v>
      </c>
      <c r="I16" s="11" t="s">
        <v>32</v>
      </c>
      <c r="J16" s="11" t="s">
        <v>16</v>
      </c>
      <c r="K16" s="13" t="s">
        <v>33</v>
      </c>
      <c r="L16" s="13" t="s">
        <v>18</v>
      </c>
      <c r="M16" s="22"/>
      <c r="N16" s="24" t="s">
        <v>38</v>
      </c>
      <c r="O16" s="24" t="s">
        <v>39</v>
      </c>
      <c r="P16" s="14"/>
      <c r="Q16" s="14"/>
      <c r="R16" s="14"/>
      <c r="S16" s="14"/>
      <c r="T16" s="14"/>
      <c r="U16" s="14"/>
      <c r="V16" s="14"/>
      <c r="W16" s="15"/>
      <c r="X16" s="15"/>
      <c r="Y16" s="15"/>
    </row>
    <row r="17" spans="1:27" x14ac:dyDescent="0.2">
      <c r="A17" s="8">
        <v>15</v>
      </c>
      <c r="B17" s="9">
        <v>638.54994103802369</v>
      </c>
      <c r="C17" s="10">
        <v>2</v>
      </c>
      <c r="D17" s="10">
        <v>376</v>
      </c>
      <c r="E17" s="10">
        <v>112.09496909951811</v>
      </c>
      <c r="F17" s="10">
        <v>164.66726457280271</v>
      </c>
      <c r="G17" s="11" t="s">
        <v>13</v>
      </c>
      <c r="H17" s="11" t="s">
        <v>21</v>
      </c>
      <c r="I17" s="11" t="s">
        <v>15</v>
      </c>
      <c r="J17" s="11" t="s">
        <v>22</v>
      </c>
      <c r="K17" s="13" t="s">
        <v>17</v>
      </c>
      <c r="L17" s="13" t="s">
        <v>23</v>
      </c>
      <c r="M17" s="22"/>
      <c r="N17" s="22"/>
      <c r="O17" s="22"/>
      <c r="P17" s="14"/>
      <c r="Q17" s="14"/>
      <c r="R17" s="14"/>
      <c r="S17" s="14"/>
      <c r="T17" s="14"/>
      <c r="U17" s="14"/>
      <c r="V17" s="14"/>
      <c r="W17" s="15"/>
      <c r="X17" s="15"/>
      <c r="Y17" s="15"/>
    </row>
    <row r="18" spans="1:27" x14ac:dyDescent="0.2">
      <c r="A18" s="8">
        <v>16</v>
      </c>
      <c r="B18" s="9">
        <v>601.83735735842311</v>
      </c>
      <c r="C18" s="10">
        <v>4</v>
      </c>
      <c r="D18" s="10">
        <v>265.56259380206848</v>
      </c>
      <c r="E18" s="10">
        <v>125.52966317869345</v>
      </c>
      <c r="F18" s="10">
        <v>216.69510037766099</v>
      </c>
      <c r="G18" s="11" t="s">
        <v>13</v>
      </c>
      <c r="H18" s="11" t="s">
        <v>21</v>
      </c>
      <c r="I18" s="11" t="s">
        <v>15</v>
      </c>
      <c r="J18" s="11" t="s">
        <v>16</v>
      </c>
      <c r="K18" s="13" t="s">
        <v>17</v>
      </c>
      <c r="L18" s="13" t="s">
        <v>18</v>
      </c>
      <c r="M18" s="14"/>
      <c r="N18" s="14"/>
      <c r="O18" s="14"/>
      <c r="P18" s="14"/>
      <c r="Q18" s="14"/>
      <c r="R18" s="14"/>
      <c r="S18" s="14"/>
      <c r="T18" s="14"/>
      <c r="U18" s="14"/>
      <c r="V18" s="14"/>
      <c r="W18" s="15"/>
      <c r="X18" s="15"/>
      <c r="Y18" s="15"/>
    </row>
    <row r="19" spans="1:27" x14ac:dyDescent="0.2">
      <c r="A19" s="8">
        <v>17</v>
      </c>
      <c r="B19" s="9">
        <v>493.9558964216194</v>
      </c>
      <c r="C19" s="10">
        <v>3</v>
      </c>
      <c r="D19" s="10">
        <v>154.16411691236704</v>
      </c>
      <c r="E19" s="10">
        <v>123.60019193739916</v>
      </c>
      <c r="F19" s="10">
        <v>165.24158757185319</v>
      </c>
      <c r="G19" s="11" t="s">
        <v>13</v>
      </c>
      <c r="H19" s="11" t="s">
        <v>21</v>
      </c>
      <c r="I19" s="11" t="s">
        <v>32</v>
      </c>
      <c r="J19" s="11" t="s">
        <v>22</v>
      </c>
      <c r="K19" s="13" t="s">
        <v>33</v>
      </c>
      <c r="L19" s="13" t="s">
        <v>23</v>
      </c>
      <c r="M19" s="20"/>
      <c r="N19" s="20"/>
      <c r="O19" s="20"/>
      <c r="P19" s="20"/>
      <c r="Q19" s="20"/>
      <c r="R19" s="20"/>
      <c r="S19" s="20"/>
      <c r="T19" s="20"/>
      <c r="U19" s="14"/>
      <c r="V19" s="14"/>
      <c r="W19" s="15"/>
      <c r="X19" s="15"/>
      <c r="Y19" s="15"/>
    </row>
    <row r="20" spans="1:27" x14ac:dyDescent="0.2">
      <c r="A20" s="8">
        <v>18</v>
      </c>
      <c r="B20" s="9">
        <v>442.94905427391222</v>
      </c>
      <c r="C20" s="10">
        <v>3</v>
      </c>
      <c r="D20" s="10">
        <v>167.71410428630006</v>
      </c>
      <c r="E20" s="10">
        <v>93.5</v>
      </c>
      <c r="F20" s="10">
        <v>139.5345820398386</v>
      </c>
      <c r="G20" s="11" t="s">
        <v>29</v>
      </c>
      <c r="H20" s="11" t="s">
        <v>14</v>
      </c>
      <c r="I20" s="11" t="s">
        <v>15</v>
      </c>
      <c r="J20" s="11" t="s">
        <v>22</v>
      </c>
      <c r="K20" s="13" t="s">
        <v>17</v>
      </c>
      <c r="L20" s="13" t="s">
        <v>23</v>
      </c>
      <c r="M20" s="22"/>
      <c r="N20" s="22"/>
      <c r="O20" s="22"/>
      <c r="P20" s="22"/>
      <c r="Q20" s="22"/>
      <c r="R20" s="22"/>
      <c r="S20" s="22"/>
      <c r="T20" s="22"/>
      <c r="U20" s="14"/>
      <c r="V20" s="14"/>
      <c r="W20" s="15"/>
      <c r="X20" s="15"/>
      <c r="Y20" s="15"/>
    </row>
    <row r="21" spans="1:27" x14ac:dyDescent="0.2">
      <c r="A21" s="8">
        <v>19</v>
      </c>
      <c r="B21" s="9">
        <v>703.26052840712396</v>
      </c>
      <c r="C21" s="10">
        <v>1</v>
      </c>
      <c r="D21" s="10">
        <v>400.08866055346567</v>
      </c>
      <c r="E21" s="10">
        <v>108.51231987325971</v>
      </c>
      <c r="F21" s="10">
        <v>161.5</v>
      </c>
      <c r="G21" s="11" t="s">
        <v>29</v>
      </c>
      <c r="H21" s="11" t="s">
        <v>21</v>
      </c>
      <c r="I21" s="11" t="s">
        <v>32</v>
      </c>
      <c r="J21" s="12" t="s">
        <v>26</v>
      </c>
      <c r="K21" s="13" t="s">
        <v>33</v>
      </c>
      <c r="L21" s="13" t="s">
        <v>18</v>
      </c>
      <c r="M21" s="22"/>
      <c r="N21" s="22" t="s">
        <v>19</v>
      </c>
      <c r="O21" s="22"/>
      <c r="P21" s="22"/>
      <c r="Q21" s="22"/>
      <c r="R21" s="22"/>
      <c r="S21" s="22"/>
      <c r="T21" s="22"/>
      <c r="U21" s="14"/>
      <c r="V21" s="14"/>
      <c r="W21" s="15"/>
      <c r="X21" s="15"/>
      <c r="Y21" s="15"/>
    </row>
    <row r="22" spans="1:27" x14ac:dyDescent="0.2">
      <c r="A22" s="8">
        <v>20</v>
      </c>
      <c r="B22" s="9">
        <v>489.80013352321657</v>
      </c>
      <c r="C22" s="10">
        <v>5</v>
      </c>
      <c r="D22" s="10">
        <v>228</v>
      </c>
      <c r="E22" s="10">
        <v>76.099999999999994</v>
      </c>
      <c r="F22" s="10">
        <v>213.47202230682802</v>
      </c>
      <c r="G22" s="11" t="s">
        <v>29</v>
      </c>
      <c r="H22" s="11" t="s">
        <v>21</v>
      </c>
      <c r="I22" s="11" t="s">
        <v>15</v>
      </c>
      <c r="J22" s="11" t="s">
        <v>22</v>
      </c>
      <c r="K22" s="13" t="s">
        <v>17</v>
      </c>
      <c r="L22" s="13" t="s">
        <v>23</v>
      </c>
      <c r="M22" s="22"/>
      <c r="N22" s="22"/>
      <c r="O22" s="32" t="s">
        <v>41</v>
      </c>
      <c r="P22" s="32" t="s">
        <v>8</v>
      </c>
      <c r="Q22" s="29"/>
      <c r="R22" s="30"/>
      <c r="S22"/>
      <c r="T22"/>
      <c r="U22"/>
      <c r="V22" s="14"/>
      <c r="W22" s="15"/>
      <c r="X22" s="15"/>
      <c r="Y22" s="15"/>
    </row>
    <row r="23" spans="1:27" x14ac:dyDescent="0.2">
      <c r="A23" s="8">
        <v>21</v>
      </c>
      <c r="B23" s="9">
        <v>591.01390378425697</v>
      </c>
      <c r="C23" s="10">
        <v>5</v>
      </c>
      <c r="D23" s="10">
        <v>210</v>
      </c>
      <c r="E23" s="10">
        <v>158.07615547332401</v>
      </c>
      <c r="F23" s="10">
        <v>180.05148092181099</v>
      </c>
      <c r="G23" s="11" t="s">
        <v>13</v>
      </c>
      <c r="H23" s="11" t="s">
        <v>21</v>
      </c>
      <c r="I23" s="11" t="s">
        <v>15</v>
      </c>
      <c r="J23" s="12" t="s">
        <v>26</v>
      </c>
      <c r="K23" s="13" t="s">
        <v>17</v>
      </c>
      <c r="L23" s="13" t="s">
        <v>18</v>
      </c>
      <c r="M23" s="22"/>
      <c r="N23" s="22"/>
      <c r="O23" s="32" t="s">
        <v>7</v>
      </c>
      <c r="P23" s="28" t="s">
        <v>21</v>
      </c>
      <c r="Q23" s="35" t="s">
        <v>14</v>
      </c>
      <c r="R23" s="36" t="s">
        <v>40</v>
      </c>
      <c r="S23"/>
      <c r="T23"/>
      <c r="U23"/>
      <c r="V23" s="14"/>
      <c r="W23" s="15"/>
      <c r="X23" s="15"/>
      <c r="Y23" s="15"/>
    </row>
    <row r="24" spans="1:27" x14ac:dyDescent="0.2">
      <c r="A24" s="8">
        <v>22</v>
      </c>
      <c r="B24" s="9">
        <v>360.98410983310413</v>
      </c>
      <c r="C24" s="10">
        <v>1</v>
      </c>
      <c r="D24" s="10">
        <v>142.5</v>
      </c>
      <c r="E24" s="10">
        <v>44.592703970064328</v>
      </c>
      <c r="F24" s="10">
        <v>147.67000000000002</v>
      </c>
      <c r="G24" s="11" t="s">
        <v>29</v>
      </c>
      <c r="H24" s="11" t="s">
        <v>21</v>
      </c>
      <c r="I24" s="11" t="s">
        <v>15</v>
      </c>
      <c r="J24" s="11" t="s">
        <v>22</v>
      </c>
      <c r="K24" s="13" t="s">
        <v>33</v>
      </c>
      <c r="L24" s="13" t="s">
        <v>23</v>
      </c>
      <c r="M24" s="22"/>
      <c r="N24" s="22"/>
      <c r="O24" s="28" t="s">
        <v>29</v>
      </c>
      <c r="P24" s="37">
        <v>33</v>
      </c>
      <c r="Q24" s="38">
        <v>11</v>
      </c>
      <c r="R24" s="39">
        <v>44</v>
      </c>
      <c r="S24"/>
      <c r="T24"/>
      <c r="U24"/>
      <c r="V24" s="14"/>
      <c r="W24" s="15"/>
      <c r="X24" s="15"/>
      <c r="Y24" s="15"/>
    </row>
    <row r="25" spans="1:27" x14ac:dyDescent="0.2">
      <c r="A25" s="8">
        <v>23</v>
      </c>
      <c r="B25" s="9">
        <v>454.14483219767499</v>
      </c>
      <c r="C25" s="10">
        <v>2</v>
      </c>
      <c r="D25" s="10">
        <v>171.18114767335766</v>
      </c>
      <c r="E25" s="10">
        <v>120.5812683682685</v>
      </c>
      <c r="F25" s="10">
        <v>112.58241615604884</v>
      </c>
      <c r="G25" s="11" t="s">
        <v>29</v>
      </c>
      <c r="H25" s="11" t="s">
        <v>21</v>
      </c>
      <c r="I25" s="11" t="s">
        <v>15</v>
      </c>
      <c r="J25" s="11" t="s">
        <v>16</v>
      </c>
      <c r="K25" s="13" t="s">
        <v>17</v>
      </c>
      <c r="L25" s="13" t="s">
        <v>23</v>
      </c>
      <c r="M25" s="14"/>
      <c r="N25" s="14"/>
      <c r="O25" s="33" t="s">
        <v>13</v>
      </c>
      <c r="P25" s="46">
        <v>25</v>
      </c>
      <c r="Q25" s="41">
        <v>9</v>
      </c>
      <c r="R25" s="42">
        <v>34</v>
      </c>
      <c r="S25"/>
      <c r="T25"/>
      <c r="U25"/>
      <c r="V25" s="14"/>
      <c r="W25" s="15"/>
      <c r="X25" s="15"/>
      <c r="Y25" s="15"/>
    </row>
    <row r="26" spans="1:27" x14ac:dyDescent="0.2">
      <c r="A26" s="8">
        <v>24</v>
      </c>
      <c r="B26" s="9">
        <v>565.79076236716003</v>
      </c>
      <c r="C26" s="10">
        <v>2</v>
      </c>
      <c r="D26" s="10">
        <v>209.1063463157725</v>
      </c>
      <c r="E26" s="10">
        <v>147.51327408136706</v>
      </c>
      <c r="F26" s="10">
        <v>164.52114197002044</v>
      </c>
      <c r="G26" s="11" t="s">
        <v>13</v>
      </c>
      <c r="H26" s="11" t="s">
        <v>21</v>
      </c>
      <c r="I26" s="11" t="s">
        <v>15</v>
      </c>
      <c r="J26" s="12" t="s">
        <v>26</v>
      </c>
      <c r="K26" s="13" t="s">
        <v>33</v>
      </c>
      <c r="L26" s="13" t="s">
        <v>18</v>
      </c>
      <c r="M26" s="14"/>
      <c r="N26" s="14"/>
      <c r="O26" s="34" t="s">
        <v>40</v>
      </c>
      <c r="P26" s="43">
        <v>58</v>
      </c>
      <c r="Q26" s="44">
        <v>20</v>
      </c>
      <c r="R26" s="45">
        <v>78</v>
      </c>
      <c r="S26"/>
      <c r="T26"/>
      <c r="U26"/>
      <c r="V26" s="14"/>
      <c r="W26" s="15"/>
      <c r="X26" s="15"/>
      <c r="Y26" s="15"/>
    </row>
    <row r="27" spans="1:27" x14ac:dyDescent="0.2">
      <c r="A27" s="8">
        <v>25</v>
      </c>
      <c r="B27" s="9">
        <v>483.91105029823848</v>
      </c>
      <c r="C27" s="10">
        <v>2</v>
      </c>
      <c r="D27" s="10">
        <v>141.64154728503229</v>
      </c>
      <c r="E27" s="10">
        <v>163.77516044398695</v>
      </c>
      <c r="F27" s="10">
        <v>144.5</v>
      </c>
      <c r="G27" s="11" t="s">
        <v>13</v>
      </c>
      <c r="H27" s="11" t="s">
        <v>14</v>
      </c>
      <c r="I27" s="11" t="s">
        <v>15</v>
      </c>
      <c r="J27" s="11" t="s">
        <v>16</v>
      </c>
      <c r="K27" s="13" t="s">
        <v>17</v>
      </c>
      <c r="L27" s="13" t="s">
        <v>23</v>
      </c>
      <c r="M27" s="14"/>
      <c r="N27" s="14"/>
      <c r="O27"/>
      <c r="P27"/>
      <c r="Q27"/>
      <c r="R27"/>
      <c r="S27"/>
      <c r="T27"/>
      <c r="U27"/>
      <c r="V27" s="14"/>
      <c r="W27" s="15"/>
      <c r="X27" s="15"/>
      <c r="Y27" s="15"/>
    </row>
    <row r="28" spans="1:27" x14ac:dyDescent="0.2">
      <c r="A28" s="8">
        <v>26</v>
      </c>
      <c r="B28" s="9">
        <v>370.52423323914559</v>
      </c>
      <c r="C28" s="10">
        <v>1</v>
      </c>
      <c r="D28" s="10">
        <v>84.5</v>
      </c>
      <c r="E28" s="10">
        <v>62.665858508713598</v>
      </c>
      <c r="F28" s="10">
        <v>188.93319708304145</v>
      </c>
      <c r="G28" s="11" t="s">
        <v>13</v>
      </c>
      <c r="H28" s="11" t="s">
        <v>21</v>
      </c>
      <c r="I28" s="11" t="s">
        <v>15</v>
      </c>
      <c r="J28" s="11" t="s">
        <v>16</v>
      </c>
      <c r="K28" s="13" t="s">
        <v>17</v>
      </c>
      <c r="L28" s="13" t="s">
        <v>18</v>
      </c>
      <c r="M28" s="14"/>
      <c r="N28" s="14"/>
      <c r="O28"/>
      <c r="P28"/>
      <c r="Q28"/>
      <c r="R28"/>
      <c r="S28"/>
      <c r="T28"/>
      <c r="U28"/>
      <c r="V28" s="14"/>
      <c r="W28" s="15"/>
      <c r="X28" s="15"/>
      <c r="Y28" s="15"/>
    </row>
    <row r="29" spans="1:27" x14ac:dyDescent="0.2">
      <c r="A29" s="8">
        <v>27</v>
      </c>
      <c r="B29" s="9">
        <v>438.89288324148526</v>
      </c>
      <c r="C29" s="10">
        <v>4</v>
      </c>
      <c r="D29" s="10">
        <v>210.58560066219951</v>
      </c>
      <c r="E29" s="10">
        <v>56.746808641065385</v>
      </c>
      <c r="F29" s="10">
        <v>135.31047393822041</v>
      </c>
      <c r="G29" s="11" t="s">
        <v>13</v>
      </c>
      <c r="H29" s="11" t="s">
        <v>21</v>
      </c>
      <c r="I29" s="11" t="s">
        <v>15</v>
      </c>
      <c r="J29" s="11" t="s">
        <v>16</v>
      </c>
      <c r="K29" s="13" t="s">
        <v>17</v>
      </c>
      <c r="L29" s="13" t="s">
        <v>18</v>
      </c>
      <c r="M29" s="14"/>
      <c r="N29" s="14"/>
      <c r="O29"/>
      <c r="P29"/>
      <c r="Q29"/>
      <c r="R29"/>
      <c r="S29"/>
      <c r="T29"/>
      <c r="U29"/>
      <c r="V29" s="14"/>
      <c r="W29" s="15"/>
      <c r="X29" s="15"/>
      <c r="Y29" s="15"/>
    </row>
    <row r="30" spans="1:27" x14ac:dyDescent="0.2">
      <c r="A30" s="8">
        <v>28</v>
      </c>
      <c r="B30" s="9">
        <v>394.83407244183707</v>
      </c>
      <c r="C30" s="10">
        <v>3</v>
      </c>
      <c r="D30" s="10">
        <v>103</v>
      </c>
      <c r="E30" s="10">
        <v>104.35287936845592</v>
      </c>
      <c r="F30" s="10">
        <v>133.40677927363828</v>
      </c>
      <c r="G30" s="11" t="s">
        <v>29</v>
      </c>
      <c r="H30" s="11" t="s">
        <v>21</v>
      </c>
      <c r="I30" s="11" t="s">
        <v>32</v>
      </c>
      <c r="J30" s="11" t="s">
        <v>22</v>
      </c>
      <c r="K30" s="13" t="s">
        <v>33</v>
      </c>
      <c r="L30" s="13" t="s">
        <v>23</v>
      </c>
      <c r="M30" s="14"/>
      <c r="N30" s="14" t="s">
        <v>24</v>
      </c>
      <c r="O30" s="32" t="s">
        <v>42</v>
      </c>
      <c r="P30" s="29"/>
      <c r="Q30" s="32" t="s">
        <v>10</v>
      </c>
      <c r="R30" s="29"/>
      <c r="S30" s="30"/>
      <c r="T30"/>
      <c r="U30"/>
      <c r="V30"/>
      <c r="W30"/>
      <c r="X30"/>
      <c r="Y30"/>
      <c r="Z30"/>
      <c r="AA30"/>
    </row>
    <row r="31" spans="1:27" x14ac:dyDescent="0.2">
      <c r="A31" s="8">
        <v>29</v>
      </c>
      <c r="B31" s="9">
        <v>672.58672722797053</v>
      </c>
      <c r="C31" s="10">
        <v>4</v>
      </c>
      <c r="D31" s="10">
        <v>327.26288956840722</v>
      </c>
      <c r="E31" s="10">
        <v>174.97383765956326</v>
      </c>
      <c r="F31" s="10">
        <v>129</v>
      </c>
      <c r="G31" s="11" t="s">
        <v>29</v>
      </c>
      <c r="H31" s="11" t="s">
        <v>21</v>
      </c>
      <c r="I31" s="11" t="s">
        <v>15</v>
      </c>
      <c r="J31" s="11" t="s">
        <v>16</v>
      </c>
      <c r="K31" s="13" t="s">
        <v>17</v>
      </c>
      <c r="L31" s="13" t="s">
        <v>18</v>
      </c>
      <c r="M31" s="15"/>
      <c r="N31" s="15"/>
      <c r="O31" s="32" t="s">
        <v>7</v>
      </c>
      <c r="P31" s="32" t="s">
        <v>8</v>
      </c>
      <c r="Q31" s="28" t="s">
        <v>26</v>
      </c>
      <c r="R31" s="35" t="s">
        <v>16</v>
      </c>
      <c r="S31" s="36" t="s">
        <v>40</v>
      </c>
      <c r="T31"/>
      <c r="U31"/>
      <c r="V31"/>
      <c r="W31"/>
      <c r="X31"/>
      <c r="Y31"/>
      <c r="Z31"/>
      <c r="AA31"/>
    </row>
    <row r="32" spans="1:27" x14ac:dyDescent="0.2">
      <c r="A32" s="8">
        <v>30</v>
      </c>
      <c r="B32" s="9">
        <v>517.6475330146136</v>
      </c>
      <c r="C32" s="10">
        <v>5</v>
      </c>
      <c r="D32" s="10">
        <v>169.98309780499835</v>
      </c>
      <c r="E32" s="10">
        <v>151.72256087282676</v>
      </c>
      <c r="F32" s="10">
        <v>254.94187433678849</v>
      </c>
      <c r="G32" s="11" t="s">
        <v>13</v>
      </c>
      <c r="H32" s="11" t="s">
        <v>21</v>
      </c>
      <c r="I32" s="11" t="s">
        <v>15</v>
      </c>
      <c r="J32" s="12" t="s">
        <v>26</v>
      </c>
      <c r="K32" s="13" t="s">
        <v>17</v>
      </c>
      <c r="L32" s="13" t="s">
        <v>18</v>
      </c>
      <c r="M32" s="15"/>
      <c r="N32" s="15"/>
      <c r="O32" s="28" t="s">
        <v>29</v>
      </c>
      <c r="P32" s="28" t="s">
        <v>21</v>
      </c>
      <c r="Q32" s="37">
        <v>5</v>
      </c>
      <c r="R32" s="38">
        <v>19</v>
      </c>
      <c r="S32" s="39">
        <v>24</v>
      </c>
      <c r="T32"/>
      <c r="U32"/>
      <c r="V32"/>
      <c r="W32"/>
      <c r="X32"/>
      <c r="Y32"/>
      <c r="Z32"/>
      <c r="AA32"/>
    </row>
    <row r="33" spans="1:27" x14ac:dyDescent="0.2">
      <c r="A33" s="8">
        <v>31</v>
      </c>
      <c r="B33" s="9">
        <v>579.47662708467294</v>
      </c>
      <c r="C33" s="10">
        <v>2</v>
      </c>
      <c r="D33" s="10">
        <v>292.73282984501714</v>
      </c>
      <c r="E33" s="10">
        <v>69.756665179775979</v>
      </c>
      <c r="F33" s="10">
        <v>177.68713205987984</v>
      </c>
      <c r="G33" s="11" t="s">
        <v>29</v>
      </c>
      <c r="H33" s="11" t="s">
        <v>21</v>
      </c>
      <c r="I33" s="11" t="s">
        <v>15</v>
      </c>
      <c r="J33" s="11" t="s">
        <v>16</v>
      </c>
      <c r="K33" s="13" t="s">
        <v>17</v>
      </c>
      <c r="L33" s="13" t="s">
        <v>18</v>
      </c>
      <c r="M33" s="15"/>
      <c r="N33" s="15"/>
      <c r="O33" s="31"/>
      <c r="P33" s="33" t="s">
        <v>14</v>
      </c>
      <c r="Q33" s="40">
        <v>1</v>
      </c>
      <c r="R33" s="41">
        <v>7</v>
      </c>
      <c r="S33" s="48">
        <v>8</v>
      </c>
      <c r="T33"/>
      <c r="U33"/>
      <c r="V33"/>
      <c r="W33"/>
      <c r="X33"/>
      <c r="Y33"/>
      <c r="Z33"/>
      <c r="AA33"/>
    </row>
    <row r="34" spans="1:27" x14ac:dyDescent="0.2">
      <c r="A34" s="8">
        <v>32</v>
      </c>
      <c r="B34" s="9">
        <v>264.39234896508526</v>
      </c>
      <c r="C34" s="10">
        <v>1</v>
      </c>
      <c r="D34" s="10">
        <v>70</v>
      </c>
      <c r="E34" s="10">
        <v>25.5</v>
      </c>
      <c r="F34" s="10">
        <v>158.3154538620725</v>
      </c>
      <c r="G34" s="11" t="s">
        <v>29</v>
      </c>
      <c r="H34" s="11" t="s">
        <v>21</v>
      </c>
      <c r="I34" s="11" t="s">
        <v>15</v>
      </c>
      <c r="J34" s="12" t="s">
        <v>26</v>
      </c>
      <c r="K34" s="13" t="s">
        <v>17</v>
      </c>
      <c r="L34" s="13" t="s">
        <v>18</v>
      </c>
      <c r="O34" s="28" t="s">
        <v>43</v>
      </c>
      <c r="P34" s="29"/>
      <c r="Q34" s="37">
        <v>6</v>
      </c>
      <c r="R34" s="38">
        <v>26</v>
      </c>
      <c r="S34" s="39">
        <v>32</v>
      </c>
      <c r="T34"/>
      <c r="U34"/>
      <c r="V34"/>
      <c r="W34"/>
      <c r="X34"/>
      <c r="Y34"/>
      <c r="Z34"/>
      <c r="AA34"/>
    </row>
    <row r="35" spans="1:27" x14ac:dyDescent="0.2">
      <c r="A35" s="8">
        <v>33</v>
      </c>
      <c r="B35" s="9">
        <v>411.79158042951929</v>
      </c>
      <c r="C35" s="10">
        <v>7</v>
      </c>
      <c r="D35" s="10">
        <v>141.4038896556668</v>
      </c>
      <c r="E35" s="10">
        <v>68.968481586431921</v>
      </c>
      <c r="F35" s="10">
        <v>147.16920918742065</v>
      </c>
      <c r="G35" s="11" t="s">
        <v>29</v>
      </c>
      <c r="H35" s="11" t="s">
        <v>21</v>
      </c>
      <c r="I35" s="11" t="s">
        <v>15</v>
      </c>
      <c r="J35" s="11" t="s">
        <v>16</v>
      </c>
      <c r="K35" s="13" t="s">
        <v>17</v>
      </c>
      <c r="L35" s="13" t="s">
        <v>18</v>
      </c>
      <c r="O35" s="28" t="s">
        <v>13</v>
      </c>
      <c r="P35" s="28" t="s">
        <v>21</v>
      </c>
      <c r="Q35" s="37">
        <v>6</v>
      </c>
      <c r="R35" s="38">
        <v>8</v>
      </c>
      <c r="S35" s="39">
        <v>14</v>
      </c>
      <c r="T35"/>
      <c r="U35"/>
      <c r="V35"/>
      <c r="W35"/>
      <c r="X35"/>
      <c r="Y35"/>
      <c r="Z35"/>
      <c r="AA35"/>
    </row>
    <row r="36" spans="1:27" x14ac:dyDescent="0.2">
      <c r="A36" s="8">
        <v>34</v>
      </c>
      <c r="B36" s="9">
        <v>461.84715719292916</v>
      </c>
      <c r="C36" s="10">
        <v>2</v>
      </c>
      <c r="D36" s="10">
        <v>203.15285935830039</v>
      </c>
      <c r="E36" s="10">
        <v>79.194297834628784</v>
      </c>
      <c r="F36" s="10">
        <v>142.6</v>
      </c>
      <c r="G36" s="11" t="s">
        <v>13</v>
      </c>
      <c r="H36" s="11" t="s">
        <v>21</v>
      </c>
      <c r="I36" s="11" t="s">
        <v>15</v>
      </c>
      <c r="J36" s="11" t="s">
        <v>22</v>
      </c>
      <c r="K36" s="13" t="s">
        <v>17</v>
      </c>
      <c r="L36" s="13" t="s">
        <v>23</v>
      </c>
      <c r="O36" s="31"/>
      <c r="P36" s="33" t="s">
        <v>14</v>
      </c>
      <c r="Q36" s="40"/>
      <c r="R36" s="41">
        <v>7</v>
      </c>
      <c r="S36" s="42">
        <v>7</v>
      </c>
      <c r="T36"/>
      <c r="U36"/>
      <c r="V36"/>
      <c r="W36"/>
      <c r="X36"/>
      <c r="Y36"/>
      <c r="Z36"/>
      <c r="AA36"/>
    </row>
    <row r="37" spans="1:27" x14ac:dyDescent="0.2">
      <c r="A37" s="8">
        <v>35</v>
      </c>
      <c r="B37" s="9">
        <v>413.42033314313619</v>
      </c>
      <c r="C37" s="10">
        <v>3</v>
      </c>
      <c r="D37" s="10">
        <v>154.55649188840505</v>
      </c>
      <c r="E37" s="10">
        <v>52.083841254731183</v>
      </c>
      <c r="F37" s="10">
        <v>251.28000000000003</v>
      </c>
      <c r="G37" s="11" t="s">
        <v>29</v>
      </c>
      <c r="H37" s="11" t="s">
        <v>21</v>
      </c>
      <c r="I37" s="11" t="s">
        <v>15</v>
      </c>
      <c r="J37" s="11" t="s">
        <v>16</v>
      </c>
      <c r="K37" s="13" t="s">
        <v>17</v>
      </c>
      <c r="L37" s="13" t="s">
        <v>18</v>
      </c>
      <c r="O37" s="28" t="s">
        <v>44</v>
      </c>
      <c r="P37" s="29"/>
      <c r="Q37" s="37">
        <v>6</v>
      </c>
      <c r="R37" s="38">
        <v>15</v>
      </c>
      <c r="S37" s="39">
        <v>21</v>
      </c>
      <c r="T37"/>
      <c r="U37"/>
    </row>
    <row r="38" spans="1:27" x14ac:dyDescent="0.2">
      <c r="A38" s="8">
        <v>36</v>
      </c>
      <c r="B38" s="9">
        <v>311.35219819878222</v>
      </c>
      <c r="C38" s="10">
        <v>1</v>
      </c>
      <c r="D38" s="10">
        <v>55.945566408732461</v>
      </c>
      <c r="E38" s="10">
        <v>24.5</v>
      </c>
      <c r="F38" s="10">
        <v>184.43</v>
      </c>
      <c r="G38" s="11" t="s">
        <v>29</v>
      </c>
      <c r="H38" s="11" t="s">
        <v>21</v>
      </c>
      <c r="I38" s="11" t="s">
        <v>15</v>
      </c>
      <c r="J38" s="12" t="s">
        <v>26</v>
      </c>
      <c r="K38" s="13" t="s">
        <v>17</v>
      </c>
      <c r="L38" s="13" t="s">
        <v>18</v>
      </c>
      <c r="O38" s="34" t="s">
        <v>40</v>
      </c>
      <c r="P38" s="47"/>
      <c r="Q38" s="43">
        <v>12</v>
      </c>
      <c r="R38" s="44">
        <v>41</v>
      </c>
      <c r="S38" s="45">
        <v>53</v>
      </c>
      <c r="T38"/>
      <c r="U38"/>
    </row>
    <row r="39" spans="1:27" x14ac:dyDescent="0.2">
      <c r="A39" s="8">
        <v>37</v>
      </c>
      <c r="B39" s="9">
        <v>498.68347251289407</v>
      </c>
      <c r="C39" s="10">
        <v>4</v>
      </c>
      <c r="D39" s="10">
        <v>167.32849085273196</v>
      </c>
      <c r="E39" s="10">
        <v>115.8826697121046</v>
      </c>
      <c r="F39" s="10">
        <v>162.67231194805751</v>
      </c>
      <c r="G39" s="11" t="s">
        <v>13</v>
      </c>
      <c r="H39" s="11" t="s">
        <v>21</v>
      </c>
      <c r="I39" s="11" t="s">
        <v>32</v>
      </c>
      <c r="J39" s="11" t="s">
        <v>16</v>
      </c>
      <c r="K39" s="13" t="s">
        <v>33</v>
      </c>
      <c r="L39" s="13" t="s">
        <v>18</v>
      </c>
      <c r="O39"/>
      <c r="P39"/>
      <c r="Q39"/>
      <c r="R39"/>
      <c r="S39"/>
      <c r="T39"/>
      <c r="U39"/>
    </row>
    <row r="40" spans="1:27" x14ac:dyDescent="0.2">
      <c r="A40" s="8">
        <v>38</v>
      </c>
      <c r="B40" s="9">
        <v>364.24655870165094</v>
      </c>
      <c r="C40" s="10">
        <v>2</v>
      </c>
      <c r="D40" s="10">
        <v>121.05601462992036</v>
      </c>
      <c r="E40" s="10">
        <v>55.290544071730565</v>
      </c>
      <c r="F40" s="10">
        <v>138.44999999999999</v>
      </c>
      <c r="G40" s="11" t="s">
        <v>29</v>
      </c>
      <c r="H40" s="11" t="s">
        <v>21</v>
      </c>
      <c r="I40" s="11" t="s">
        <v>32</v>
      </c>
      <c r="J40" s="11" t="s">
        <v>16</v>
      </c>
      <c r="K40" s="13" t="s">
        <v>33</v>
      </c>
      <c r="L40" s="13" t="s">
        <v>18</v>
      </c>
      <c r="O40"/>
      <c r="P40"/>
      <c r="Q40"/>
      <c r="R40"/>
      <c r="S40"/>
      <c r="T40"/>
      <c r="U40"/>
    </row>
    <row r="41" spans="1:27" x14ac:dyDescent="0.2">
      <c r="A41" s="8">
        <v>39</v>
      </c>
      <c r="B41" s="9">
        <v>360.2266537689182</v>
      </c>
      <c r="C41" s="10">
        <v>5</v>
      </c>
      <c r="D41" s="10">
        <v>172.5</v>
      </c>
      <c r="E41" s="10">
        <v>42</v>
      </c>
      <c r="F41" s="10">
        <v>221.74923933443901</v>
      </c>
      <c r="G41" s="11" t="s">
        <v>13</v>
      </c>
      <c r="H41" s="11" t="s">
        <v>21</v>
      </c>
      <c r="I41" s="11" t="s">
        <v>32</v>
      </c>
      <c r="J41" s="12" t="s">
        <v>26</v>
      </c>
      <c r="K41" s="13" t="s">
        <v>33</v>
      </c>
      <c r="L41" s="13" t="s">
        <v>18</v>
      </c>
      <c r="O41"/>
      <c r="P41"/>
      <c r="Q41"/>
      <c r="R41"/>
      <c r="S41"/>
      <c r="T41"/>
      <c r="U41"/>
    </row>
    <row r="42" spans="1:27" x14ac:dyDescent="0.2">
      <c r="A42" s="8">
        <v>40</v>
      </c>
      <c r="B42" s="9">
        <v>431.09903109866156</v>
      </c>
      <c r="C42" s="10">
        <v>5</v>
      </c>
      <c r="D42" s="10">
        <v>124.44662489640203</v>
      </c>
      <c r="E42" s="10">
        <v>77</v>
      </c>
      <c r="F42" s="10">
        <v>157.80000000000001</v>
      </c>
      <c r="G42" s="11" t="s">
        <v>29</v>
      </c>
      <c r="H42" s="11" t="s">
        <v>21</v>
      </c>
      <c r="I42" s="11" t="s">
        <v>15</v>
      </c>
      <c r="J42" s="11" t="s">
        <v>16</v>
      </c>
      <c r="K42" s="13" t="s">
        <v>33</v>
      </c>
      <c r="L42" s="13" t="s">
        <v>23</v>
      </c>
      <c r="N42" s="2" t="s">
        <v>27</v>
      </c>
      <c r="O42"/>
      <c r="P42"/>
      <c r="Q42"/>
      <c r="R42"/>
      <c r="S42"/>
      <c r="T42"/>
      <c r="U42"/>
    </row>
    <row r="43" spans="1:27" x14ac:dyDescent="0.2">
      <c r="A43" s="8">
        <v>41</v>
      </c>
      <c r="B43" s="9">
        <v>385.31291672546388</v>
      </c>
      <c r="C43" s="10">
        <v>3</v>
      </c>
      <c r="D43" s="10">
        <v>111.57404930326845</v>
      </c>
      <c r="E43" s="10">
        <v>77.717594215132323</v>
      </c>
      <c r="F43" s="10">
        <v>193.52127320706299</v>
      </c>
      <c r="G43" s="11" t="s">
        <v>29</v>
      </c>
      <c r="H43" s="11" t="s">
        <v>14</v>
      </c>
      <c r="I43" s="11" t="s">
        <v>32</v>
      </c>
      <c r="J43" s="12" t="s">
        <v>26</v>
      </c>
      <c r="K43" s="13" t="s">
        <v>17</v>
      </c>
      <c r="L43" s="13" t="s">
        <v>18</v>
      </c>
      <c r="O43" s="32" t="s">
        <v>45</v>
      </c>
      <c r="P43" s="32" t="s">
        <v>8</v>
      </c>
      <c r="Q43" s="29"/>
      <c r="R43" s="30"/>
      <c r="S43"/>
      <c r="T43"/>
      <c r="U43"/>
    </row>
    <row r="44" spans="1:27" x14ac:dyDescent="0.2">
      <c r="A44" s="8">
        <v>42</v>
      </c>
      <c r="B44" s="9">
        <v>392.02318063128212</v>
      </c>
      <c r="C44" s="10">
        <v>6</v>
      </c>
      <c r="D44" s="10">
        <v>125.51291065741634</v>
      </c>
      <c r="E44" s="10">
        <v>67.780517954453188</v>
      </c>
      <c r="F44" s="10">
        <v>306.67975201941249</v>
      </c>
      <c r="G44" s="11" t="s">
        <v>29</v>
      </c>
      <c r="H44" s="11" t="s">
        <v>21</v>
      </c>
      <c r="I44" s="11" t="s">
        <v>15</v>
      </c>
      <c r="J44" s="11" t="s">
        <v>22</v>
      </c>
      <c r="K44" s="13" t="s">
        <v>33</v>
      </c>
      <c r="L44" s="13" t="s">
        <v>18</v>
      </c>
      <c r="O44" s="32" t="s">
        <v>7</v>
      </c>
      <c r="P44" s="28" t="s">
        <v>21</v>
      </c>
      <c r="Q44" s="35" t="s">
        <v>14</v>
      </c>
      <c r="R44" s="36" t="s">
        <v>40</v>
      </c>
      <c r="S44"/>
      <c r="T44"/>
      <c r="U44"/>
    </row>
    <row r="45" spans="1:27" x14ac:dyDescent="0.2">
      <c r="A45" s="8">
        <v>43</v>
      </c>
      <c r="B45" s="9">
        <v>602.71287225535775</v>
      </c>
      <c r="C45" s="10">
        <v>2</v>
      </c>
      <c r="D45" s="10">
        <v>243.63055333686603</v>
      </c>
      <c r="E45" s="10">
        <v>132.5</v>
      </c>
      <c r="F45" s="10">
        <v>156.5</v>
      </c>
      <c r="G45" s="11" t="s">
        <v>29</v>
      </c>
      <c r="H45" s="11" t="s">
        <v>21</v>
      </c>
      <c r="I45" s="11" t="s">
        <v>32</v>
      </c>
      <c r="J45" s="11" t="s">
        <v>22</v>
      </c>
      <c r="K45" s="13" t="s">
        <v>17</v>
      </c>
      <c r="L45" s="13" t="s">
        <v>18</v>
      </c>
      <c r="O45" s="28" t="s">
        <v>29</v>
      </c>
      <c r="P45" s="49">
        <v>0.42307692307692307</v>
      </c>
      <c r="Q45" s="50">
        <v>0.14102564102564102</v>
      </c>
      <c r="R45" s="51">
        <v>0.5641025641025641</v>
      </c>
      <c r="S45"/>
      <c r="T45"/>
      <c r="U45"/>
    </row>
    <row r="46" spans="1:27" x14ac:dyDescent="0.2">
      <c r="A46" s="8">
        <v>44</v>
      </c>
      <c r="B46" s="9">
        <v>546.87783748911147</v>
      </c>
      <c r="C46" s="10">
        <v>6</v>
      </c>
      <c r="D46" s="10">
        <v>203.17487756734602</v>
      </c>
      <c r="E46" s="10">
        <v>134.10639592763508</v>
      </c>
      <c r="F46" s="10">
        <v>302.19656399413054</v>
      </c>
      <c r="G46" s="11" t="s">
        <v>13</v>
      </c>
      <c r="H46" s="11" t="s">
        <v>21</v>
      </c>
      <c r="I46" s="11" t="s">
        <v>15</v>
      </c>
      <c r="J46" s="12" t="s">
        <v>26</v>
      </c>
      <c r="K46" s="13" t="s">
        <v>17</v>
      </c>
      <c r="L46" s="13" t="s">
        <v>18</v>
      </c>
      <c r="O46" s="33" t="s">
        <v>13</v>
      </c>
      <c r="P46" s="57">
        <v>0.32051282051282054</v>
      </c>
      <c r="Q46" s="52">
        <v>0.11538461538461539</v>
      </c>
      <c r="R46" s="53">
        <v>0.4358974358974359</v>
      </c>
      <c r="S46"/>
      <c r="T46"/>
      <c r="U46"/>
    </row>
    <row r="47" spans="1:27" x14ac:dyDescent="0.2">
      <c r="A47" s="8">
        <v>45</v>
      </c>
      <c r="B47" s="9">
        <v>274.63374061686119</v>
      </c>
      <c r="C47" s="10">
        <v>4</v>
      </c>
      <c r="D47" s="10">
        <v>76.478172199707444</v>
      </c>
      <c r="E47" s="10">
        <v>20</v>
      </c>
      <c r="F47" s="10">
        <v>142.32</v>
      </c>
      <c r="G47" s="11" t="s">
        <v>29</v>
      </c>
      <c r="H47" s="11" t="s">
        <v>21</v>
      </c>
      <c r="I47" s="11" t="s">
        <v>15</v>
      </c>
      <c r="J47" s="11" t="s">
        <v>22</v>
      </c>
      <c r="K47" s="13" t="s">
        <v>33</v>
      </c>
      <c r="L47" s="13" t="s">
        <v>23</v>
      </c>
      <c r="O47" s="34" t="s">
        <v>40</v>
      </c>
      <c r="P47" s="54">
        <v>0.74358974358974361</v>
      </c>
      <c r="Q47" s="55">
        <v>0.25641025641025639</v>
      </c>
      <c r="R47" s="56">
        <v>1</v>
      </c>
      <c r="S47"/>
      <c r="T47"/>
      <c r="U47"/>
    </row>
    <row r="48" spans="1:27" x14ac:dyDescent="0.2">
      <c r="A48" s="8">
        <v>46</v>
      </c>
      <c r="B48" s="9">
        <v>259.93954899157262</v>
      </c>
      <c r="C48" s="10">
        <v>1</v>
      </c>
      <c r="D48" s="10">
        <v>36.610016689045672</v>
      </c>
      <c r="E48" s="10">
        <v>30</v>
      </c>
      <c r="F48" s="10">
        <v>160.27000000000001</v>
      </c>
      <c r="G48" s="11" t="s">
        <v>13</v>
      </c>
      <c r="H48" s="11" t="s">
        <v>21</v>
      </c>
      <c r="I48" s="11" t="s">
        <v>15</v>
      </c>
      <c r="J48" s="11" t="s">
        <v>22</v>
      </c>
      <c r="K48" s="13" t="s">
        <v>17</v>
      </c>
      <c r="L48" s="13" t="s">
        <v>23</v>
      </c>
      <c r="O48"/>
      <c r="P48"/>
      <c r="Q48"/>
      <c r="R48"/>
      <c r="S48"/>
      <c r="T48"/>
      <c r="U48"/>
    </row>
    <row r="49" spans="1:21" x14ac:dyDescent="0.2">
      <c r="A49" s="8">
        <v>47</v>
      </c>
      <c r="B49" s="9">
        <v>284.60224917709701</v>
      </c>
      <c r="C49" s="10">
        <v>2</v>
      </c>
      <c r="D49" s="10">
        <v>77.035901021832586</v>
      </c>
      <c r="E49" s="10">
        <v>50.516348155264424</v>
      </c>
      <c r="F49" s="10">
        <v>125.95</v>
      </c>
      <c r="G49" s="11" t="s">
        <v>29</v>
      </c>
      <c r="H49" s="11" t="s">
        <v>14</v>
      </c>
      <c r="I49" s="11" t="s">
        <v>15</v>
      </c>
      <c r="J49" s="11" t="s">
        <v>22</v>
      </c>
      <c r="K49" s="13" t="s">
        <v>33</v>
      </c>
      <c r="L49" s="13" t="s">
        <v>18</v>
      </c>
      <c r="O49"/>
      <c r="P49"/>
      <c r="Q49"/>
      <c r="R49"/>
      <c r="S49"/>
      <c r="T49"/>
      <c r="U49"/>
    </row>
    <row r="50" spans="1:21" x14ac:dyDescent="0.2">
      <c r="A50" s="8">
        <v>48</v>
      </c>
      <c r="B50" s="9">
        <v>508.13801716946699</v>
      </c>
      <c r="C50" s="10">
        <v>6</v>
      </c>
      <c r="D50" s="10">
        <v>191.53973458518354</v>
      </c>
      <c r="E50" s="10">
        <v>114.92197479223762</v>
      </c>
      <c r="F50" s="10">
        <v>141.22630779204587</v>
      </c>
      <c r="G50" s="11" t="s">
        <v>29</v>
      </c>
      <c r="H50" s="11" t="s">
        <v>21</v>
      </c>
      <c r="I50" s="11" t="s">
        <v>32</v>
      </c>
      <c r="J50" s="11" t="s">
        <v>16</v>
      </c>
      <c r="K50" s="13" t="s">
        <v>17</v>
      </c>
      <c r="L50" s="13" t="s">
        <v>23</v>
      </c>
      <c r="N50" s="2" t="s">
        <v>30</v>
      </c>
      <c r="O50" s="32" t="s">
        <v>45</v>
      </c>
      <c r="P50" s="32" t="s">
        <v>12</v>
      </c>
      <c r="Q50" s="29"/>
      <c r="R50" s="30"/>
      <c r="S50"/>
      <c r="T50"/>
      <c r="U50"/>
    </row>
    <row r="51" spans="1:21" x14ac:dyDescent="0.2">
      <c r="A51" s="8">
        <v>49</v>
      </c>
      <c r="B51" s="9">
        <v>367.33621958493939</v>
      </c>
      <c r="C51" s="10">
        <v>2</v>
      </c>
      <c r="D51" s="10">
        <v>101.19226094180551</v>
      </c>
      <c r="E51" s="10">
        <v>62.5</v>
      </c>
      <c r="F51" s="10">
        <v>138.71506102020899</v>
      </c>
      <c r="G51" s="11" t="s">
        <v>13</v>
      </c>
      <c r="H51" s="11" t="s">
        <v>21</v>
      </c>
      <c r="I51" s="11" t="s">
        <v>32</v>
      </c>
      <c r="J51" s="11" t="s">
        <v>16</v>
      </c>
      <c r="K51" s="13" t="s">
        <v>17</v>
      </c>
      <c r="L51" s="13" t="s">
        <v>18</v>
      </c>
      <c r="O51" s="32" t="s">
        <v>7</v>
      </c>
      <c r="P51" s="28" t="s">
        <v>23</v>
      </c>
      <c r="Q51" s="35" t="s">
        <v>18</v>
      </c>
      <c r="R51" s="36" t="s">
        <v>40</v>
      </c>
      <c r="S51"/>
      <c r="T51"/>
      <c r="U51"/>
    </row>
    <row r="52" spans="1:21" x14ac:dyDescent="0.2">
      <c r="A52" s="8">
        <v>50</v>
      </c>
      <c r="B52" s="9">
        <v>436.346174985799</v>
      </c>
      <c r="C52" s="10">
        <v>3</v>
      </c>
      <c r="D52" s="10">
        <v>134.53975031858073</v>
      </c>
      <c r="E52" s="10">
        <v>82.086424667218324</v>
      </c>
      <c r="F52" s="10">
        <v>167.07</v>
      </c>
      <c r="G52" s="11" t="s">
        <v>13</v>
      </c>
      <c r="H52" s="11" t="s">
        <v>21</v>
      </c>
      <c r="I52" s="11" t="s">
        <v>32</v>
      </c>
      <c r="J52" s="11" t="s">
        <v>22</v>
      </c>
      <c r="K52" s="13" t="s">
        <v>17</v>
      </c>
      <c r="L52" s="13" t="s">
        <v>18</v>
      </c>
      <c r="O52" s="28" t="s">
        <v>29</v>
      </c>
      <c r="P52" s="49">
        <v>0.27272727272727271</v>
      </c>
      <c r="Q52" s="50">
        <v>0.72727272727272729</v>
      </c>
      <c r="R52" s="51">
        <v>1</v>
      </c>
      <c r="S52"/>
      <c r="T52"/>
      <c r="U52"/>
    </row>
    <row r="53" spans="1:21" x14ac:dyDescent="0.2">
      <c r="A53" s="8">
        <v>51</v>
      </c>
      <c r="B53" s="9">
        <v>390.7999968909939</v>
      </c>
      <c r="C53" s="10">
        <v>4</v>
      </c>
      <c r="D53" s="10">
        <v>118.66582138266388</v>
      </c>
      <c r="E53" s="10">
        <v>101</v>
      </c>
      <c r="F53" s="10">
        <v>145.73922653419535</v>
      </c>
      <c r="G53" s="11" t="s">
        <v>29</v>
      </c>
      <c r="H53" s="11" t="s">
        <v>14</v>
      </c>
      <c r="I53" s="11" t="s">
        <v>32</v>
      </c>
      <c r="J53" s="11" t="s">
        <v>16</v>
      </c>
      <c r="K53" s="13" t="s">
        <v>17</v>
      </c>
      <c r="L53" s="13" t="s">
        <v>18</v>
      </c>
      <c r="O53" s="33" t="s">
        <v>13</v>
      </c>
      <c r="P53" s="57">
        <v>0.29411764705882354</v>
      </c>
      <c r="Q53" s="52">
        <v>0.70588235294117652</v>
      </c>
      <c r="R53" s="53">
        <v>1</v>
      </c>
      <c r="S53"/>
      <c r="T53"/>
      <c r="U53"/>
    </row>
    <row r="54" spans="1:21" x14ac:dyDescent="0.2">
      <c r="A54" s="8">
        <v>52</v>
      </c>
      <c r="B54" s="9">
        <v>315.12293693313075</v>
      </c>
      <c r="C54" s="10">
        <v>1</v>
      </c>
      <c r="D54" s="10">
        <v>88.538001573186847</v>
      </c>
      <c r="E54" s="10">
        <v>31</v>
      </c>
      <c r="F54" s="10">
        <v>157.25</v>
      </c>
      <c r="G54" s="11" t="s">
        <v>29</v>
      </c>
      <c r="H54" s="11" t="s">
        <v>14</v>
      </c>
      <c r="I54" s="11" t="s">
        <v>32</v>
      </c>
      <c r="J54" s="11" t="s">
        <v>16</v>
      </c>
      <c r="K54" s="13" t="s">
        <v>33</v>
      </c>
      <c r="L54" s="13" t="s">
        <v>23</v>
      </c>
      <c r="O54" s="34" t="s">
        <v>40</v>
      </c>
      <c r="P54" s="54">
        <v>0.28205128205128205</v>
      </c>
      <c r="Q54" s="55">
        <v>0.71794871794871795</v>
      </c>
      <c r="R54" s="56">
        <v>1</v>
      </c>
      <c r="S54"/>
      <c r="T54"/>
      <c r="U54"/>
    </row>
    <row r="55" spans="1:21" x14ac:dyDescent="0.2">
      <c r="A55" s="8">
        <v>53</v>
      </c>
      <c r="B55" s="9">
        <v>328.94191529251196</v>
      </c>
      <c r="C55" s="10">
        <v>3</v>
      </c>
      <c r="D55" s="10">
        <v>81.568863379173507</v>
      </c>
      <c r="E55" s="10">
        <v>39</v>
      </c>
      <c r="F55" s="10">
        <v>162.50200000000001</v>
      </c>
      <c r="G55" s="11" t="s">
        <v>29</v>
      </c>
      <c r="H55" s="11" t="s">
        <v>14</v>
      </c>
      <c r="I55" s="11" t="s">
        <v>32</v>
      </c>
      <c r="J55" s="11" t="s">
        <v>16</v>
      </c>
      <c r="K55" s="13" t="s">
        <v>17</v>
      </c>
      <c r="L55" s="13" t="s">
        <v>18</v>
      </c>
      <c r="O55"/>
      <c r="P55"/>
      <c r="Q55"/>
      <c r="R55"/>
      <c r="S55"/>
      <c r="T55"/>
      <c r="U55"/>
    </row>
    <row r="56" spans="1:21" x14ac:dyDescent="0.2">
      <c r="A56" s="8">
        <v>54</v>
      </c>
      <c r="B56" s="9">
        <v>393.17832886590134</v>
      </c>
      <c r="C56" s="10">
        <v>6</v>
      </c>
      <c r="D56" s="10">
        <v>173.70317712857408</v>
      </c>
      <c r="E56" s="10">
        <v>17.8</v>
      </c>
      <c r="F56" s="10">
        <v>259.72749214082552</v>
      </c>
      <c r="G56" s="11" t="s">
        <v>29</v>
      </c>
      <c r="H56" s="11" t="s">
        <v>21</v>
      </c>
      <c r="I56" s="11" t="s">
        <v>32</v>
      </c>
      <c r="J56" s="11" t="s">
        <v>16</v>
      </c>
      <c r="K56" s="13" t="s">
        <v>33</v>
      </c>
      <c r="L56" s="13" t="s">
        <v>18</v>
      </c>
      <c r="O56"/>
      <c r="P56"/>
      <c r="Q56"/>
      <c r="R56"/>
      <c r="S56"/>
      <c r="T56"/>
      <c r="U56"/>
    </row>
    <row r="57" spans="1:21" x14ac:dyDescent="0.2">
      <c r="A57" s="8">
        <v>55</v>
      </c>
      <c r="B57" s="9">
        <v>376.01261420651821</v>
      </c>
      <c r="C57" s="10">
        <v>3</v>
      </c>
      <c r="D57" s="10">
        <v>76.676298131312208</v>
      </c>
      <c r="E57" s="10">
        <v>120.01631607520601</v>
      </c>
      <c r="F57" s="10">
        <v>122.82000000000001</v>
      </c>
      <c r="G57" s="11" t="s">
        <v>29</v>
      </c>
      <c r="H57" s="11" t="s">
        <v>14</v>
      </c>
      <c r="I57" s="11" t="s">
        <v>15</v>
      </c>
      <c r="J57" s="11" t="s">
        <v>16</v>
      </c>
      <c r="K57" s="13" t="s">
        <v>17</v>
      </c>
      <c r="L57" s="13" t="s">
        <v>18</v>
      </c>
      <c r="O57"/>
      <c r="P57"/>
      <c r="Q57"/>
      <c r="R57"/>
      <c r="S57"/>
      <c r="T57"/>
      <c r="U57"/>
    </row>
    <row r="58" spans="1:21" x14ac:dyDescent="0.2">
      <c r="A58" s="8">
        <v>56</v>
      </c>
      <c r="B58" s="9">
        <v>572.57969503487539</v>
      </c>
      <c r="C58" s="10">
        <v>4</v>
      </c>
      <c r="D58" s="10">
        <v>289.40553141901694</v>
      </c>
      <c r="E58" s="10">
        <v>89.436154345576782</v>
      </c>
      <c r="F58" s="10">
        <v>140.33800927028165</v>
      </c>
      <c r="G58" s="11" t="s">
        <v>29</v>
      </c>
      <c r="H58" s="11" t="s">
        <v>21</v>
      </c>
      <c r="I58" s="11" t="s">
        <v>32</v>
      </c>
      <c r="J58" s="11" t="s">
        <v>16</v>
      </c>
      <c r="K58" s="13" t="s">
        <v>17</v>
      </c>
      <c r="L58" s="13" t="s">
        <v>18</v>
      </c>
      <c r="O58"/>
      <c r="P58"/>
      <c r="Q58"/>
      <c r="R58"/>
      <c r="S58"/>
      <c r="T58"/>
      <c r="U58"/>
    </row>
    <row r="59" spans="1:21" x14ac:dyDescent="0.2">
      <c r="A59" s="8">
        <v>57</v>
      </c>
      <c r="B59" s="9">
        <v>414.94627774718208</v>
      </c>
      <c r="C59" s="10">
        <v>3</v>
      </c>
      <c r="D59" s="10">
        <v>97.613506738245832</v>
      </c>
      <c r="E59" s="10">
        <v>134</v>
      </c>
      <c r="F59" s="10">
        <v>130.88072751565591</v>
      </c>
      <c r="G59" s="11" t="s">
        <v>13</v>
      </c>
      <c r="H59" s="11" t="s">
        <v>14</v>
      </c>
      <c r="I59" s="11" t="s">
        <v>15</v>
      </c>
      <c r="J59" s="11" t="s">
        <v>16</v>
      </c>
      <c r="K59" s="13" t="s">
        <v>17</v>
      </c>
      <c r="L59" s="13" t="s">
        <v>18</v>
      </c>
      <c r="N59" s="2" t="s">
        <v>34</v>
      </c>
      <c r="O59"/>
      <c r="P59"/>
      <c r="Q59"/>
      <c r="R59"/>
      <c r="S59"/>
      <c r="T59"/>
      <c r="U59"/>
    </row>
    <row r="60" spans="1:21" x14ac:dyDescent="0.2">
      <c r="A60" s="8">
        <v>58</v>
      </c>
      <c r="B60" s="9">
        <v>436.43252917807206</v>
      </c>
      <c r="C60" s="10">
        <v>3</v>
      </c>
      <c r="D60" s="10">
        <v>203.95844168624762</v>
      </c>
      <c r="E60" s="10">
        <v>55</v>
      </c>
      <c r="F60" s="10">
        <v>140.18117801693546</v>
      </c>
      <c r="G60" s="11" t="s">
        <v>29</v>
      </c>
      <c r="H60" s="11" t="s">
        <v>14</v>
      </c>
      <c r="I60" s="11" t="s">
        <v>15</v>
      </c>
      <c r="J60" s="11" t="s">
        <v>16</v>
      </c>
      <c r="K60" s="13" t="s">
        <v>33</v>
      </c>
      <c r="L60" s="13" t="s">
        <v>23</v>
      </c>
      <c r="O60"/>
      <c r="P60"/>
      <c r="Q60"/>
      <c r="R60"/>
      <c r="S60"/>
      <c r="T60"/>
      <c r="U60"/>
    </row>
    <row r="61" spans="1:21" x14ac:dyDescent="0.2">
      <c r="A61" s="8">
        <v>59</v>
      </c>
      <c r="B61" s="9">
        <v>300.85296256140117</v>
      </c>
      <c r="C61" s="10">
        <v>1</v>
      </c>
      <c r="D61" s="10">
        <v>34.749315688685066</v>
      </c>
      <c r="E61" s="10">
        <v>55</v>
      </c>
      <c r="F61" s="10">
        <v>167.85</v>
      </c>
      <c r="G61" s="11" t="s">
        <v>29</v>
      </c>
      <c r="H61" s="11" t="s">
        <v>21</v>
      </c>
      <c r="I61" s="11" t="s">
        <v>32</v>
      </c>
      <c r="J61" s="11" t="s">
        <v>16</v>
      </c>
      <c r="K61" s="13" t="s">
        <v>17</v>
      </c>
      <c r="L61" s="13" t="s">
        <v>18</v>
      </c>
      <c r="N61" s="2" t="s">
        <v>46</v>
      </c>
      <c r="O61" s="58">
        <v>400</v>
      </c>
      <c r="P61"/>
      <c r="Q61"/>
      <c r="R61"/>
      <c r="S61"/>
      <c r="T61"/>
      <c r="U61"/>
    </row>
    <row r="62" spans="1:21" x14ac:dyDescent="0.2">
      <c r="A62" s="8">
        <v>60</v>
      </c>
      <c r="B62" s="9">
        <v>384.26659108961468</v>
      </c>
      <c r="C62" s="10">
        <v>5</v>
      </c>
      <c r="D62" s="10">
        <v>152.17564790154807</v>
      </c>
      <c r="E62" s="10">
        <v>34</v>
      </c>
      <c r="F62" s="10">
        <v>137</v>
      </c>
      <c r="G62" s="11" t="s">
        <v>29</v>
      </c>
      <c r="H62" s="11" t="s">
        <v>21</v>
      </c>
      <c r="I62" s="11" t="s">
        <v>32</v>
      </c>
      <c r="J62" s="11" t="s">
        <v>16</v>
      </c>
      <c r="K62" s="13" t="s">
        <v>33</v>
      </c>
      <c r="L62" s="13" t="s">
        <v>18</v>
      </c>
      <c r="N62" s="2" t="s">
        <v>47</v>
      </c>
      <c r="O62" s="58">
        <v>32</v>
      </c>
      <c r="P62"/>
      <c r="Q62"/>
      <c r="R62"/>
      <c r="S62"/>
      <c r="T62"/>
      <c r="U62"/>
    </row>
    <row r="63" spans="1:21" x14ac:dyDescent="0.2">
      <c r="A63" s="8">
        <v>61</v>
      </c>
      <c r="B63" s="9">
        <v>255.80064736385293</v>
      </c>
      <c r="C63" s="10">
        <v>5</v>
      </c>
      <c r="D63" s="10">
        <v>71.913841945583229</v>
      </c>
      <c r="E63" s="10">
        <v>28</v>
      </c>
      <c r="F63" s="10">
        <v>118.17970835557021</v>
      </c>
      <c r="G63" s="11" t="s">
        <v>13</v>
      </c>
      <c r="H63" s="11" t="s">
        <v>21</v>
      </c>
      <c r="I63" s="11" t="s">
        <v>32</v>
      </c>
      <c r="J63" s="11" t="s">
        <v>16</v>
      </c>
      <c r="K63" s="13" t="s">
        <v>17</v>
      </c>
      <c r="L63" s="13" t="s">
        <v>18</v>
      </c>
      <c r="N63" s="2" t="s">
        <v>48</v>
      </c>
      <c r="O63">
        <f>COUNT(D3:D84)</f>
        <v>82</v>
      </c>
      <c r="P63"/>
      <c r="Q63"/>
      <c r="R63"/>
      <c r="S63"/>
      <c r="T63"/>
      <c r="U63"/>
    </row>
    <row r="64" spans="1:21" x14ac:dyDescent="0.2">
      <c r="A64" s="8">
        <v>62</v>
      </c>
      <c r="B64" s="9">
        <v>505.06151841448974</v>
      </c>
      <c r="C64" s="10">
        <v>2</v>
      </c>
      <c r="D64" s="10">
        <v>149.74473835049622</v>
      </c>
      <c r="E64" s="10">
        <v>85</v>
      </c>
      <c r="F64" s="10">
        <v>160.21969956019126</v>
      </c>
      <c r="G64" s="11" t="s">
        <v>13</v>
      </c>
      <c r="H64" s="11" t="s">
        <v>21</v>
      </c>
      <c r="I64" s="11" t="s">
        <v>32</v>
      </c>
      <c r="J64" s="11" t="s">
        <v>22</v>
      </c>
      <c r="K64" s="13" t="s">
        <v>17</v>
      </c>
      <c r="L64" s="13" t="s">
        <v>18</v>
      </c>
      <c r="N64" s="2" t="s">
        <v>49</v>
      </c>
      <c r="O64" s="2">
        <f>SQRT(O63)</f>
        <v>9.0553851381374173</v>
      </c>
      <c r="P64" s="2">
        <v>9</v>
      </c>
    </row>
    <row r="65" spans="1:27" x14ac:dyDescent="0.2">
      <c r="A65" s="8">
        <v>63</v>
      </c>
      <c r="B65" s="9">
        <v>493.51003086890506</v>
      </c>
      <c r="C65" s="10">
        <v>4</v>
      </c>
      <c r="D65" s="10">
        <v>144.42345468118819</v>
      </c>
      <c r="E65" s="10">
        <v>134.23657618771688</v>
      </c>
      <c r="F65" s="10">
        <v>164.85</v>
      </c>
      <c r="G65" s="11" t="s">
        <v>13</v>
      </c>
      <c r="H65" s="11" t="s">
        <v>21</v>
      </c>
      <c r="I65" s="11" t="s">
        <v>32</v>
      </c>
      <c r="J65" s="11" t="s">
        <v>16</v>
      </c>
      <c r="K65" s="13" t="s">
        <v>17</v>
      </c>
      <c r="L65" s="13" t="s">
        <v>18</v>
      </c>
      <c r="N65" s="2" t="s">
        <v>50</v>
      </c>
      <c r="O65" s="2">
        <f>(O61-O62)/P64</f>
        <v>40.888888888888886</v>
      </c>
      <c r="P65" s="2">
        <v>41</v>
      </c>
    </row>
    <row r="66" spans="1:27" x14ac:dyDescent="0.2">
      <c r="A66" s="8">
        <v>64</v>
      </c>
      <c r="B66" s="9">
        <v>416.10340719723644</v>
      </c>
      <c r="C66" s="10">
        <v>3</v>
      </c>
      <c r="D66" s="10">
        <v>163.75551650485787</v>
      </c>
      <c r="E66" s="10">
        <v>50</v>
      </c>
      <c r="F66" s="10">
        <v>166.27</v>
      </c>
      <c r="G66" s="11" t="s">
        <v>13</v>
      </c>
      <c r="H66" s="11" t="s">
        <v>14</v>
      </c>
      <c r="I66" s="11" t="s">
        <v>32</v>
      </c>
      <c r="J66" s="11" t="s">
        <v>16</v>
      </c>
      <c r="K66" s="13" t="s">
        <v>17</v>
      </c>
      <c r="L66" s="13" t="s">
        <v>23</v>
      </c>
    </row>
    <row r="67" spans="1:27" ht="13.5" thickBot="1" x14ac:dyDescent="0.25">
      <c r="A67" s="8">
        <v>65</v>
      </c>
      <c r="B67" s="9">
        <v>423.456614778286</v>
      </c>
      <c r="C67" s="10">
        <v>3</v>
      </c>
      <c r="D67" s="10">
        <v>121.810474382264</v>
      </c>
      <c r="E67" s="10">
        <v>110</v>
      </c>
      <c r="F67" s="10">
        <v>159.29079839268047</v>
      </c>
      <c r="G67" s="11" t="s">
        <v>29</v>
      </c>
      <c r="H67" s="11" t="s">
        <v>14</v>
      </c>
      <c r="I67" s="11" t="s">
        <v>15</v>
      </c>
      <c r="J67" s="11" t="s">
        <v>16</v>
      </c>
      <c r="K67" s="13" t="s">
        <v>17</v>
      </c>
      <c r="L67" s="13" t="s">
        <v>18</v>
      </c>
    </row>
    <row r="68" spans="1:27" x14ac:dyDescent="0.2">
      <c r="A68" s="8">
        <v>66</v>
      </c>
      <c r="B68" s="9">
        <v>373.22262557431975</v>
      </c>
      <c r="C68" s="10">
        <v>2</v>
      </c>
      <c r="D68" s="10">
        <v>126.29707017260662</v>
      </c>
      <c r="E68" s="10">
        <v>52.946366204126846</v>
      </c>
      <c r="F68" s="10">
        <v>149.02918919758628</v>
      </c>
      <c r="G68" s="11" t="s">
        <v>13</v>
      </c>
      <c r="H68" s="11" t="s">
        <v>14</v>
      </c>
      <c r="I68" s="11" t="s">
        <v>32</v>
      </c>
      <c r="J68" s="11" t="s">
        <v>16</v>
      </c>
      <c r="K68" s="13" t="s">
        <v>17</v>
      </c>
      <c r="L68" s="13" t="s">
        <v>18</v>
      </c>
      <c r="O68" s="2" t="s">
        <v>51</v>
      </c>
      <c r="P68" s="2" t="s">
        <v>52</v>
      </c>
      <c r="Q68" s="63" t="s">
        <v>53</v>
      </c>
      <c r="R68" s="63" t="s">
        <v>54</v>
      </c>
      <c r="S68" s="2" t="s">
        <v>55</v>
      </c>
      <c r="T68" s="2" t="s">
        <v>56</v>
      </c>
      <c r="U68" s="2" t="s">
        <v>57</v>
      </c>
      <c r="V68" s="2" t="s">
        <v>59</v>
      </c>
      <c r="W68" s="2" t="s">
        <v>58</v>
      </c>
      <c r="X68" s="2" t="s">
        <v>69</v>
      </c>
      <c r="Y68" s="2" t="s">
        <v>85</v>
      </c>
      <c r="Z68" s="2" t="s">
        <v>86</v>
      </c>
      <c r="AA68" s="2" t="s">
        <v>87</v>
      </c>
    </row>
    <row r="69" spans="1:27" x14ac:dyDescent="0.2">
      <c r="A69" s="8">
        <v>67</v>
      </c>
      <c r="B69" s="9">
        <v>464.97219685745165</v>
      </c>
      <c r="C69" s="10">
        <v>4</v>
      </c>
      <c r="D69" s="10">
        <v>228.34637705163468</v>
      </c>
      <c r="E69" s="10">
        <v>25</v>
      </c>
      <c r="F69" s="10">
        <v>160</v>
      </c>
      <c r="G69" s="11" t="s">
        <v>13</v>
      </c>
      <c r="H69" s="11" t="s">
        <v>21</v>
      </c>
      <c r="I69" s="11" t="s">
        <v>32</v>
      </c>
      <c r="J69" s="11" t="s">
        <v>22</v>
      </c>
      <c r="K69" s="13" t="s">
        <v>33</v>
      </c>
      <c r="L69" s="13" t="s">
        <v>18</v>
      </c>
      <c r="N69" s="2">
        <v>1</v>
      </c>
      <c r="O69" s="59">
        <f>O62</f>
        <v>32</v>
      </c>
      <c r="P69" s="59">
        <f>O69+P65</f>
        <v>73</v>
      </c>
      <c r="Q69" s="60">
        <v>72.796456010975049</v>
      </c>
      <c r="R69" s="61">
        <v>9</v>
      </c>
      <c r="S69" s="64">
        <f t="shared" ref="S69:S77" si="0">R69/$R$79</f>
        <v>0.10975609756097561</v>
      </c>
      <c r="T69" s="2">
        <f>R69</f>
        <v>9</v>
      </c>
      <c r="U69" s="64">
        <f>S69</f>
        <v>0.10975609756097561</v>
      </c>
      <c r="V69" s="2">
        <f>(O69+P69)/2</f>
        <v>52.5</v>
      </c>
      <c r="W69" s="2">
        <f>V69*R69</f>
        <v>472.5</v>
      </c>
      <c r="X69" s="72">
        <f>V69-$P$82</f>
        <v>-109.5</v>
      </c>
      <c r="Y69" s="2">
        <f>X69*X69*R69</f>
        <v>107912.25</v>
      </c>
      <c r="Z69" s="72">
        <f>X69*X69*X69*R69</f>
        <v>-11816391.375</v>
      </c>
      <c r="AA69" s="2">
        <f>X69*X69*X69*X69*R69</f>
        <v>1293894855.5625</v>
      </c>
    </row>
    <row r="70" spans="1:27" x14ac:dyDescent="0.2">
      <c r="A70" s="8">
        <v>68</v>
      </c>
      <c r="B70" s="9">
        <v>380.6620613407112</v>
      </c>
      <c r="C70" s="10">
        <v>3</v>
      </c>
      <c r="D70" s="10">
        <v>109.22285804563202</v>
      </c>
      <c r="E70" s="10">
        <v>61.53920329507919</v>
      </c>
      <c r="F70" s="10">
        <v>153.9</v>
      </c>
      <c r="G70" s="11" t="s">
        <v>29</v>
      </c>
      <c r="H70" s="11" t="s">
        <v>21</v>
      </c>
      <c r="I70" s="11" t="s">
        <v>15</v>
      </c>
      <c r="J70" s="11" t="s">
        <v>22</v>
      </c>
      <c r="K70" s="13" t="s">
        <v>33</v>
      </c>
      <c r="L70" s="13" t="s">
        <v>18</v>
      </c>
      <c r="N70" s="2">
        <v>2</v>
      </c>
      <c r="O70" s="59">
        <f>P69</f>
        <v>73</v>
      </c>
      <c r="P70" s="59">
        <f>O70+$P$65</f>
        <v>114</v>
      </c>
      <c r="Q70" s="60">
        <v>113.79645601097505</v>
      </c>
      <c r="R70" s="61">
        <v>14</v>
      </c>
      <c r="S70" s="64">
        <f t="shared" si="0"/>
        <v>0.17073170731707318</v>
      </c>
      <c r="T70" s="2">
        <f>T69+R70</f>
        <v>23</v>
      </c>
      <c r="U70" s="64">
        <f>U69+S70</f>
        <v>0.28048780487804881</v>
      </c>
      <c r="V70" s="2">
        <f t="shared" ref="V70:V77" si="1">(O70+P70)/2</f>
        <v>93.5</v>
      </c>
      <c r="W70" s="2">
        <f t="shared" ref="W70:W77" si="2">V70*R70</f>
        <v>1309</v>
      </c>
      <c r="X70" s="72">
        <f t="shared" ref="X70:X77" si="3">V70-$P$82</f>
        <v>-68.5</v>
      </c>
      <c r="Y70" s="2">
        <f t="shared" ref="Y70:Y77" si="4">X70*X70*R70</f>
        <v>65691.5</v>
      </c>
      <c r="Z70" s="72">
        <f t="shared" ref="Z70:Z77" si="5">X70*X70*X70*R70</f>
        <v>-4499867.75</v>
      </c>
      <c r="AA70" s="2">
        <f t="shared" ref="AA70:AA76" si="6">X70*X70*X70*X70*R70</f>
        <v>308240940.875</v>
      </c>
    </row>
    <row r="71" spans="1:27" x14ac:dyDescent="0.2">
      <c r="A71" s="8">
        <v>69</v>
      </c>
      <c r="B71" s="9">
        <v>457.88788947605036</v>
      </c>
      <c r="C71" s="10">
        <v>2</v>
      </c>
      <c r="D71" s="10">
        <v>156.17505348373541</v>
      </c>
      <c r="E71" s="10">
        <v>110.57646261320625</v>
      </c>
      <c r="F71" s="10">
        <v>159</v>
      </c>
      <c r="G71" s="11" t="s">
        <v>13</v>
      </c>
      <c r="H71" s="11" t="s">
        <v>14</v>
      </c>
      <c r="I71" s="11" t="s">
        <v>15</v>
      </c>
      <c r="J71" s="11" t="s">
        <v>22</v>
      </c>
      <c r="K71" s="13" t="s">
        <v>33</v>
      </c>
      <c r="L71" s="13" t="s">
        <v>18</v>
      </c>
      <c r="N71" s="66">
        <v>3</v>
      </c>
      <c r="O71" s="67">
        <f t="shared" ref="O71:O77" si="7">P70</f>
        <v>114</v>
      </c>
      <c r="P71" s="67">
        <f t="shared" ref="P71:P77" si="8">O71+$P$65</f>
        <v>155</v>
      </c>
      <c r="Q71" s="68">
        <v>154.79645601097505</v>
      </c>
      <c r="R71" s="69">
        <v>22</v>
      </c>
      <c r="S71" s="70">
        <f t="shared" si="0"/>
        <v>0.26829268292682928</v>
      </c>
      <c r="T71" s="66">
        <f t="shared" ref="T71:T77" si="9">T70+R71</f>
        <v>45</v>
      </c>
      <c r="U71" s="70">
        <f t="shared" ref="U71:U77" si="10">U70+S71</f>
        <v>0.54878048780487809</v>
      </c>
      <c r="V71" s="66">
        <f t="shared" si="1"/>
        <v>134.5</v>
      </c>
      <c r="W71" s="66">
        <f t="shared" si="2"/>
        <v>2959</v>
      </c>
      <c r="X71" s="72">
        <f t="shared" si="3"/>
        <v>-27.5</v>
      </c>
      <c r="Y71" s="2">
        <f t="shared" si="4"/>
        <v>16637.5</v>
      </c>
      <c r="Z71" s="72">
        <f t="shared" si="5"/>
        <v>-457531.25</v>
      </c>
      <c r="AA71" s="2">
        <f t="shared" si="6"/>
        <v>12582109.375</v>
      </c>
    </row>
    <row r="72" spans="1:27" x14ac:dyDescent="0.2">
      <c r="A72" s="8">
        <v>70</v>
      </c>
      <c r="B72" s="9">
        <v>498.60897571996213</v>
      </c>
      <c r="C72" s="10">
        <v>4</v>
      </c>
      <c r="D72" s="10">
        <v>141.24292366868696</v>
      </c>
      <c r="E72" s="10">
        <v>163.98605205127518</v>
      </c>
      <c r="F72" s="10">
        <v>170</v>
      </c>
      <c r="G72" s="11" t="s">
        <v>13</v>
      </c>
      <c r="H72" s="11" t="s">
        <v>21</v>
      </c>
      <c r="I72" s="11" t="s">
        <v>15</v>
      </c>
      <c r="J72" s="11" t="s">
        <v>22</v>
      </c>
      <c r="K72" s="13" t="s">
        <v>33</v>
      </c>
      <c r="L72" s="13" t="s">
        <v>23</v>
      </c>
      <c r="N72" s="2">
        <v>4</v>
      </c>
      <c r="O72" s="59">
        <f t="shared" si="7"/>
        <v>155</v>
      </c>
      <c r="P72" s="59">
        <f t="shared" si="8"/>
        <v>196</v>
      </c>
      <c r="Q72" s="60">
        <v>195.79645601097505</v>
      </c>
      <c r="R72" s="61">
        <v>14</v>
      </c>
      <c r="S72" s="64">
        <f t="shared" si="0"/>
        <v>0.17073170731707318</v>
      </c>
      <c r="T72" s="2">
        <f t="shared" si="9"/>
        <v>59</v>
      </c>
      <c r="U72" s="64">
        <f t="shared" si="10"/>
        <v>0.7195121951219513</v>
      </c>
      <c r="V72" s="2">
        <f t="shared" si="1"/>
        <v>175.5</v>
      </c>
      <c r="W72" s="2">
        <f t="shared" si="2"/>
        <v>2457</v>
      </c>
      <c r="X72" s="72">
        <f t="shared" si="3"/>
        <v>13.5</v>
      </c>
      <c r="Y72" s="2">
        <f t="shared" si="4"/>
        <v>2551.5</v>
      </c>
      <c r="Z72" s="72">
        <f t="shared" si="5"/>
        <v>34445.25</v>
      </c>
      <c r="AA72" s="2">
        <f t="shared" si="6"/>
        <v>465010.875</v>
      </c>
    </row>
    <row r="73" spans="1:27" x14ac:dyDescent="0.2">
      <c r="A73" s="8">
        <v>71</v>
      </c>
      <c r="B73" s="9">
        <v>428.61534617420818</v>
      </c>
      <c r="C73" s="10">
        <v>3</v>
      </c>
      <c r="D73" s="10">
        <v>195.6399606243919</v>
      </c>
      <c r="E73" s="10">
        <v>47.5</v>
      </c>
      <c r="F73" s="10">
        <v>136.38</v>
      </c>
      <c r="G73" s="11" t="s">
        <v>13</v>
      </c>
      <c r="H73" s="11" t="s">
        <v>21</v>
      </c>
      <c r="I73" s="11" t="s">
        <v>15</v>
      </c>
      <c r="J73" s="11" t="s">
        <v>22</v>
      </c>
      <c r="K73" s="13" t="s">
        <v>17</v>
      </c>
      <c r="L73" s="13" t="s">
        <v>23</v>
      </c>
      <c r="N73" s="2">
        <v>5</v>
      </c>
      <c r="O73" s="59">
        <f t="shared" si="7"/>
        <v>196</v>
      </c>
      <c r="P73" s="59">
        <f t="shared" si="8"/>
        <v>237</v>
      </c>
      <c r="Q73" s="60">
        <v>236.79645601097505</v>
      </c>
      <c r="R73" s="61">
        <v>12</v>
      </c>
      <c r="S73" s="64">
        <f t="shared" si="0"/>
        <v>0.14634146341463414</v>
      </c>
      <c r="T73" s="2">
        <f t="shared" si="9"/>
        <v>71</v>
      </c>
      <c r="U73" s="64">
        <f t="shared" si="10"/>
        <v>0.86585365853658547</v>
      </c>
      <c r="V73" s="2">
        <f t="shared" si="1"/>
        <v>216.5</v>
      </c>
      <c r="W73" s="2">
        <f t="shared" si="2"/>
        <v>2598</v>
      </c>
      <c r="X73" s="72">
        <f t="shared" si="3"/>
        <v>54.5</v>
      </c>
      <c r="Y73" s="2">
        <f t="shared" si="4"/>
        <v>35643</v>
      </c>
      <c r="Z73" s="72">
        <f t="shared" si="5"/>
        <v>1942543.5</v>
      </c>
      <c r="AA73" s="2">
        <f t="shared" si="6"/>
        <v>105868620.75</v>
      </c>
    </row>
    <row r="74" spans="1:27" x14ac:dyDescent="0.2">
      <c r="A74" s="8">
        <v>72</v>
      </c>
      <c r="B74" s="9">
        <v>448.07677016557625</v>
      </c>
      <c r="C74" s="10">
        <v>3</v>
      </c>
      <c r="D74" s="10">
        <v>170.00536983525438</v>
      </c>
      <c r="E74" s="10">
        <v>87.64277654007924</v>
      </c>
      <c r="F74" s="10">
        <v>147.5</v>
      </c>
      <c r="G74" s="11" t="s">
        <v>13</v>
      </c>
      <c r="H74" s="11" t="s">
        <v>21</v>
      </c>
      <c r="I74" s="11" t="s">
        <v>15</v>
      </c>
      <c r="J74" s="11" t="s">
        <v>16</v>
      </c>
      <c r="K74" s="13" t="s">
        <v>17</v>
      </c>
      <c r="L74" s="13" t="s">
        <v>18</v>
      </c>
      <c r="N74" s="2">
        <v>6</v>
      </c>
      <c r="O74" s="59">
        <f t="shared" si="7"/>
        <v>237</v>
      </c>
      <c r="P74" s="59">
        <f t="shared" si="8"/>
        <v>278</v>
      </c>
      <c r="Q74" s="60">
        <v>277.79645601097502</v>
      </c>
      <c r="R74" s="61">
        <v>3</v>
      </c>
      <c r="S74" s="64">
        <f t="shared" si="0"/>
        <v>3.6585365853658534E-2</v>
      </c>
      <c r="T74" s="2">
        <f t="shared" si="9"/>
        <v>74</v>
      </c>
      <c r="U74" s="64">
        <f t="shared" si="10"/>
        <v>0.90243902439024404</v>
      </c>
      <c r="V74" s="2">
        <f t="shared" si="1"/>
        <v>257.5</v>
      </c>
      <c r="W74" s="2">
        <f t="shared" si="2"/>
        <v>772.5</v>
      </c>
      <c r="X74" s="72">
        <f t="shared" si="3"/>
        <v>95.5</v>
      </c>
      <c r="Y74" s="2">
        <f t="shared" si="4"/>
        <v>27360.75</v>
      </c>
      <c r="Z74" s="72">
        <f t="shared" si="5"/>
        <v>2612951.625</v>
      </c>
      <c r="AA74" s="2">
        <f t="shared" si="6"/>
        <v>249536880.1875</v>
      </c>
    </row>
    <row r="75" spans="1:27" x14ac:dyDescent="0.2">
      <c r="A75" s="8">
        <v>73</v>
      </c>
      <c r="B75" s="9">
        <v>349.54750682143822</v>
      </c>
      <c r="C75" s="10">
        <v>3</v>
      </c>
      <c r="D75" s="10">
        <v>139.90873617337925</v>
      </c>
      <c r="E75" s="10">
        <v>28.218770648058928</v>
      </c>
      <c r="F75" s="10">
        <v>143</v>
      </c>
      <c r="G75" s="11" t="s">
        <v>13</v>
      </c>
      <c r="H75" s="11" t="s">
        <v>14</v>
      </c>
      <c r="I75" s="11" t="s">
        <v>15</v>
      </c>
      <c r="J75" s="11" t="s">
        <v>16</v>
      </c>
      <c r="K75" s="13" t="s">
        <v>17</v>
      </c>
      <c r="L75" s="13" t="s">
        <v>18</v>
      </c>
      <c r="N75" s="2">
        <v>7</v>
      </c>
      <c r="O75" s="59">
        <f t="shared" si="7"/>
        <v>278</v>
      </c>
      <c r="P75" s="59">
        <f t="shared" si="8"/>
        <v>319</v>
      </c>
      <c r="Q75" s="60">
        <v>318.79645601097502</v>
      </c>
      <c r="R75" s="61">
        <v>3</v>
      </c>
      <c r="S75" s="64">
        <f t="shared" si="0"/>
        <v>3.6585365853658534E-2</v>
      </c>
      <c r="T75" s="2">
        <f t="shared" si="9"/>
        <v>77</v>
      </c>
      <c r="U75" s="64">
        <f t="shared" si="10"/>
        <v>0.93902439024390261</v>
      </c>
      <c r="V75" s="2">
        <f t="shared" si="1"/>
        <v>298.5</v>
      </c>
      <c r="W75" s="2">
        <f t="shared" si="2"/>
        <v>895.5</v>
      </c>
      <c r="X75" s="72">
        <f t="shared" si="3"/>
        <v>136.5</v>
      </c>
      <c r="Y75" s="2">
        <f t="shared" si="4"/>
        <v>55896.75</v>
      </c>
      <c r="Z75" s="72">
        <f t="shared" si="5"/>
        <v>7629906.375</v>
      </c>
      <c r="AA75" s="2">
        <f t="shared" si="6"/>
        <v>1041482220.1875</v>
      </c>
    </row>
    <row r="76" spans="1:27" x14ac:dyDescent="0.2">
      <c r="A76" s="8">
        <v>74</v>
      </c>
      <c r="B76" s="9">
        <v>501.20275157279502</v>
      </c>
      <c r="C76" s="10">
        <v>2</v>
      </c>
      <c r="D76" s="10">
        <v>164.52590625882019</v>
      </c>
      <c r="E76" s="10">
        <v>121.59684531397481</v>
      </c>
      <c r="F76" s="10">
        <v>199</v>
      </c>
      <c r="G76" s="11" t="s">
        <v>13</v>
      </c>
      <c r="H76" s="11" t="s">
        <v>21</v>
      </c>
      <c r="I76" s="11" t="s">
        <v>15</v>
      </c>
      <c r="J76" s="11" t="s">
        <v>22</v>
      </c>
      <c r="K76" s="13" t="s">
        <v>33</v>
      </c>
      <c r="L76" s="13" t="s">
        <v>18</v>
      </c>
      <c r="N76" s="2">
        <v>8</v>
      </c>
      <c r="O76" s="59">
        <f t="shared" si="7"/>
        <v>319</v>
      </c>
      <c r="P76" s="59">
        <f t="shared" si="8"/>
        <v>360</v>
      </c>
      <c r="Q76" s="60">
        <v>359.79645601097502</v>
      </c>
      <c r="R76" s="61">
        <v>2</v>
      </c>
      <c r="S76" s="64">
        <f t="shared" si="0"/>
        <v>2.4390243902439025E-2</v>
      </c>
      <c r="T76" s="2">
        <f t="shared" si="9"/>
        <v>79</v>
      </c>
      <c r="U76" s="64">
        <f t="shared" si="10"/>
        <v>0.96341463414634165</v>
      </c>
      <c r="V76" s="2">
        <f t="shared" si="1"/>
        <v>339.5</v>
      </c>
      <c r="W76" s="2">
        <f t="shared" si="2"/>
        <v>679</v>
      </c>
      <c r="X76" s="72">
        <f t="shared" si="3"/>
        <v>177.5</v>
      </c>
      <c r="Y76" s="2">
        <f t="shared" si="4"/>
        <v>63012.5</v>
      </c>
      <c r="Z76" s="72">
        <f t="shared" si="5"/>
        <v>11184718.75</v>
      </c>
      <c r="AA76" s="2">
        <f t="shared" si="6"/>
        <v>1985287578.125</v>
      </c>
    </row>
    <row r="77" spans="1:27" x14ac:dyDescent="0.2">
      <c r="A77" s="8">
        <v>75</v>
      </c>
      <c r="B77" s="9">
        <v>522.19108734212284</v>
      </c>
      <c r="C77" s="10">
        <v>4</v>
      </c>
      <c r="D77" s="10">
        <v>277.37461077408204</v>
      </c>
      <c r="E77" s="10">
        <v>89.246476568040848</v>
      </c>
      <c r="F77" s="10">
        <v>137.5</v>
      </c>
      <c r="G77" s="11" t="s">
        <v>29</v>
      </c>
      <c r="H77" s="11" t="s">
        <v>14</v>
      </c>
      <c r="I77" s="11" t="s">
        <v>15</v>
      </c>
      <c r="J77" s="11" t="s">
        <v>16</v>
      </c>
      <c r="K77" s="13" t="s">
        <v>33</v>
      </c>
      <c r="L77" s="13" t="s">
        <v>18</v>
      </c>
      <c r="N77" s="2">
        <v>9</v>
      </c>
      <c r="O77" s="59">
        <f t="shared" si="7"/>
        <v>360</v>
      </c>
      <c r="P77" s="59">
        <f t="shared" si="8"/>
        <v>401</v>
      </c>
      <c r="Q77" s="60">
        <v>400.79645601097502</v>
      </c>
      <c r="R77" s="61">
        <v>3</v>
      </c>
      <c r="S77" s="64">
        <f t="shared" si="0"/>
        <v>3.6585365853658534E-2</v>
      </c>
      <c r="T77" s="2">
        <f t="shared" si="9"/>
        <v>82</v>
      </c>
      <c r="U77" s="64">
        <f t="shared" si="10"/>
        <v>1.0000000000000002</v>
      </c>
      <c r="V77" s="2">
        <f t="shared" si="1"/>
        <v>380.5</v>
      </c>
      <c r="W77" s="2">
        <f t="shared" si="2"/>
        <v>1141.5</v>
      </c>
      <c r="X77" s="72">
        <f t="shared" si="3"/>
        <v>218.5</v>
      </c>
      <c r="Y77" s="2">
        <f t="shared" si="4"/>
        <v>143226.75</v>
      </c>
      <c r="Z77" s="72">
        <f t="shared" si="5"/>
        <v>31295044.875</v>
      </c>
      <c r="AA77" s="2">
        <f>X77*X77*X77*X77*R77</f>
        <v>6837967305.1875</v>
      </c>
    </row>
    <row r="78" spans="1:27" ht="13.5" thickBot="1" x14ac:dyDescent="0.25">
      <c r="A78" s="8">
        <v>76</v>
      </c>
      <c r="B78" s="9">
        <v>443.92831829618461</v>
      </c>
      <c r="C78" s="10">
        <v>3</v>
      </c>
      <c r="D78" s="10">
        <v>222.38934614078954</v>
      </c>
      <c r="E78" s="10">
        <v>54.260362280930714</v>
      </c>
      <c r="F78" s="10">
        <v>115</v>
      </c>
      <c r="G78" s="11" t="s">
        <v>13</v>
      </c>
      <c r="H78" s="11" t="s">
        <v>14</v>
      </c>
      <c r="I78" s="11" t="s">
        <v>15</v>
      </c>
      <c r="J78" s="11" t="s">
        <v>22</v>
      </c>
      <c r="K78" s="13" t="s">
        <v>17</v>
      </c>
      <c r="L78" s="13" t="s">
        <v>18</v>
      </c>
      <c r="Q78" s="62"/>
      <c r="W78" s="2">
        <f>SUM(W69:W77)</f>
        <v>13284</v>
      </c>
      <c r="Y78" s="2">
        <f>SUM(Y69:Y77)</f>
        <v>517932.5</v>
      </c>
      <c r="Z78" s="2">
        <f>SUM(Z69:Z77)</f>
        <v>37925820</v>
      </c>
      <c r="AA78" s="2">
        <f>SUM(AA69:AA77)</f>
        <v>11835325521.125</v>
      </c>
    </row>
    <row r="79" spans="1:27" ht="13.5" thickBot="1" x14ac:dyDescent="0.25">
      <c r="A79" s="8">
        <v>77</v>
      </c>
      <c r="B79" s="9">
        <v>245.4361441523701</v>
      </c>
      <c r="C79" s="10">
        <v>2</v>
      </c>
      <c r="D79" s="10">
        <v>62.542654896897815</v>
      </c>
      <c r="E79" s="10">
        <v>25.498625732216247</v>
      </c>
      <c r="F79" s="10">
        <v>111.19486352325603</v>
      </c>
      <c r="G79" s="11" t="s">
        <v>29</v>
      </c>
      <c r="H79" s="11" t="s">
        <v>21</v>
      </c>
      <c r="I79" s="11" t="s">
        <v>15</v>
      </c>
      <c r="J79" s="11" t="s">
        <v>22</v>
      </c>
      <c r="K79" s="13" t="s">
        <v>17</v>
      </c>
      <c r="L79" s="13" t="s">
        <v>18</v>
      </c>
      <c r="R79" s="62">
        <f>SUM(R69:R77)</f>
        <v>82</v>
      </c>
    </row>
    <row r="80" spans="1:27" x14ac:dyDescent="0.2">
      <c r="A80" s="8">
        <v>78</v>
      </c>
      <c r="B80" s="9">
        <v>459.72141905620293</v>
      </c>
      <c r="C80" s="10">
        <v>3</v>
      </c>
      <c r="D80" s="10">
        <v>139.78407234414996</v>
      </c>
      <c r="E80" s="10">
        <v>90.237850068434184</v>
      </c>
      <c r="F80" s="10">
        <v>155</v>
      </c>
      <c r="G80" s="11" t="s">
        <v>13</v>
      </c>
      <c r="H80" s="11" t="s">
        <v>14</v>
      </c>
      <c r="I80" s="11" t="s">
        <v>32</v>
      </c>
      <c r="J80" s="11" t="s">
        <v>16</v>
      </c>
      <c r="K80" s="13" t="s">
        <v>33</v>
      </c>
      <c r="L80" s="13" t="s">
        <v>23</v>
      </c>
      <c r="T80" s="2" t="s">
        <v>65</v>
      </c>
    </row>
    <row r="81" spans="1:18" x14ac:dyDescent="0.2">
      <c r="A81" s="8">
        <v>79</v>
      </c>
      <c r="B81" s="9">
        <v>509.78645310700284</v>
      </c>
      <c r="C81" s="10">
        <v>4</v>
      </c>
      <c r="D81" s="10">
        <v>207.19654407566458</v>
      </c>
      <c r="E81" s="10">
        <v>123.46884084686073</v>
      </c>
      <c r="F81" s="10">
        <v>126.52106818447751</v>
      </c>
      <c r="G81" s="25"/>
      <c r="H81" s="26"/>
      <c r="I81" s="27"/>
      <c r="J81" s="26"/>
    </row>
    <row r="82" spans="1:18" x14ac:dyDescent="0.2">
      <c r="A82" s="8">
        <v>80</v>
      </c>
      <c r="B82" s="9">
        <v>352.60146785192978</v>
      </c>
      <c r="C82" s="10">
        <v>3</v>
      </c>
      <c r="D82" s="10">
        <v>31.796456010975056</v>
      </c>
      <c r="E82" s="10">
        <v>130.97501184095472</v>
      </c>
      <c r="F82" s="10">
        <v>160</v>
      </c>
      <c r="G82" s="25"/>
      <c r="H82" s="26"/>
      <c r="I82" s="27"/>
      <c r="J82" s="26"/>
      <c r="O82" s="2" t="s">
        <v>60</v>
      </c>
      <c r="P82" s="65">
        <f>W78/R79</f>
        <v>162</v>
      </c>
      <c r="Q82" s="2" t="s">
        <v>76</v>
      </c>
    </row>
    <row r="83" spans="1:18" x14ac:dyDescent="0.2">
      <c r="A83" s="8">
        <v>81</v>
      </c>
      <c r="B83" s="9">
        <v>506.23330313604004</v>
      </c>
      <c r="C83" s="10">
        <v>3</v>
      </c>
      <c r="D83" s="10">
        <v>187.35045523068774</v>
      </c>
      <c r="E83" s="10">
        <v>105.11367233967481</v>
      </c>
      <c r="F83" s="10">
        <v>184</v>
      </c>
      <c r="G83" s="25"/>
      <c r="H83" s="26"/>
      <c r="I83" s="27"/>
      <c r="J83" s="26"/>
      <c r="O83" s="2" t="s">
        <v>61</v>
      </c>
      <c r="P83" s="2">
        <f>P84+P85*P86/(P86+P87)</f>
        <v>134.5</v>
      </c>
      <c r="Q83" s="2" t="s">
        <v>77</v>
      </c>
    </row>
    <row r="84" spans="1:18" x14ac:dyDescent="0.2">
      <c r="A84" s="8">
        <v>82</v>
      </c>
      <c r="B84" s="9">
        <v>453.00205443609838</v>
      </c>
      <c r="C84" s="10">
        <v>3</v>
      </c>
      <c r="D84" s="10">
        <v>135.14543965353855</v>
      </c>
      <c r="E84" s="10">
        <v>113.54885134773015</v>
      </c>
      <c r="F84" s="10">
        <v>197.5</v>
      </c>
      <c r="G84" s="25"/>
      <c r="H84" s="26"/>
      <c r="I84" s="27"/>
      <c r="J84" s="26"/>
      <c r="O84" s="2" t="s">
        <v>36</v>
      </c>
      <c r="P84" s="59">
        <f>O71</f>
        <v>114</v>
      </c>
    </row>
    <row r="85" spans="1:18" x14ac:dyDescent="0.2">
      <c r="A85" s="8"/>
      <c r="B85" s="9"/>
      <c r="C85" s="10"/>
      <c r="D85" s="10"/>
      <c r="E85" s="10"/>
      <c r="F85" s="10"/>
      <c r="G85" s="25"/>
      <c r="H85" s="26"/>
      <c r="I85" s="27"/>
      <c r="J85" s="26"/>
      <c r="O85" s="2" t="s">
        <v>50</v>
      </c>
      <c r="P85" s="59">
        <f>P71-O71</f>
        <v>41</v>
      </c>
    </row>
    <row r="86" spans="1:18" x14ac:dyDescent="0.2">
      <c r="A86" s="8"/>
      <c r="B86" s="9"/>
      <c r="C86" s="10"/>
      <c r="D86" s="10"/>
      <c r="E86" s="10"/>
      <c r="F86" s="10"/>
      <c r="G86" s="25"/>
      <c r="H86" s="26"/>
      <c r="I86" s="27"/>
      <c r="J86" s="26"/>
      <c r="O86" s="2" t="s">
        <v>62</v>
      </c>
      <c r="P86" s="2">
        <f>R71-R70</f>
        <v>8</v>
      </c>
    </row>
    <row r="87" spans="1:18" x14ac:dyDescent="0.2">
      <c r="O87" s="2" t="s">
        <v>63</v>
      </c>
      <c r="P87" s="2">
        <f>R71-R72</f>
        <v>8</v>
      </c>
    </row>
    <row r="89" spans="1:18" x14ac:dyDescent="0.2">
      <c r="O89" s="2" t="s">
        <v>64</v>
      </c>
      <c r="P89" s="2">
        <f>P90+P91*(P92+P93-P94)/(2*P92)</f>
        <v>147.54545454545456</v>
      </c>
      <c r="Q89" s="2" t="s">
        <v>78</v>
      </c>
    </row>
    <row r="90" spans="1:18" x14ac:dyDescent="0.2">
      <c r="O90" s="2" t="s">
        <v>36</v>
      </c>
      <c r="P90" s="59">
        <f>O71</f>
        <v>114</v>
      </c>
    </row>
    <row r="91" spans="1:18" x14ac:dyDescent="0.2">
      <c r="O91" s="2" t="s">
        <v>50</v>
      </c>
      <c r="P91" s="59">
        <f>P71-O71</f>
        <v>41</v>
      </c>
      <c r="R91" s="71"/>
    </row>
    <row r="92" spans="1:18" x14ac:dyDescent="0.2">
      <c r="O92" s="2" t="s">
        <v>66</v>
      </c>
      <c r="P92" s="2">
        <f>R71</f>
        <v>22</v>
      </c>
    </row>
    <row r="93" spans="1:18" x14ac:dyDescent="0.2">
      <c r="O93" s="2" t="s">
        <v>67</v>
      </c>
      <c r="P93" s="2">
        <f>SUM(R72:R77)</f>
        <v>37</v>
      </c>
    </row>
    <row r="94" spans="1:18" x14ac:dyDescent="0.2">
      <c r="O94" s="2" t="s">
        <v>68</v>
      </c>
      <c r="P94" s="2">
        <f>SUM(R69:R70)</f>
        <v>23</v>
      </c>
    </row>
    <row r="96" spans="1:18" x14ac:dyDescent="0.2">
      <c r="O96" s="2" t="s">
        <v>71</v>
      </c>
      <c r="P96" s="59">
        <f>O61-O62</f>
        <v>368</v>
      </c>
      <c r="Q96" s="2" t="s">
        <v>79</v>
      </c>
    </row>
    <row r="97" spans="15:17" x14ac:dyDescent="0.2">
      <c r="O97" s="2" t="s">
        <v>70</v>
      </c>
      <c r="P97" s="2">
        <f>Y78/R79</f>
        <v>6316.25</v>
      </c>
      <c r="Q97" s="2" t="s">
        <v>80</v>
      </c>
    </row>
    <row r="98" spans="15:17" x14ac:dyDescent="0.2">
      <c r="O98" s="2" t="s">
        <v>72</v>
      </c>
      <c r="P98" s="2">
        <f>SQRT(P97)</f>
        <v>79.474838785618175</v>
      </c>
      <c r="Q98" s="2" t="s">
        <v>81</v>
      </c>
    </row>
    <row r="99" spans="15:17" x14ac:dyDescent="0.2">
      <c r="O99" s="2" t="s">
        <v>73</v>
      </c>
      <c r="P99" s="64">
        <f>P98/P82</f>
        <v>0.49058542460258131</v>
      </c>
      <c r="Q99" s="2" t="s">
        <v>84</v>
      </c>
    </row>
    <row r="101" spans="15:17" x14ac:dyDescent="0.2">
      <c r="O101" s="2" t="s">
        <v>74</v>
      </c>
      <c r="P101" s="2">
        <f>Z78/(R79*P98^3)</f>
        <v>0.92136595387962272</v>
      </c>
      <c r="Q101" s="2" t="s">
        <v>82</v>
      </c>
    </row>
    <row r="102" spans="15:17" x14ac:dyDescent="0.2">
      <c r="O102" s="2" t="s">
        <v>75</v>
      </c>
      <c r="P102" s="2">
        <f>AA78/(R79*P98^4)-3</f>
        <v>0.61782647416506498</v>
      </c>
      <c r="Q102" s="2" t="s">
        <v>83</v>
      </c>
    </row>
    <row r="107" spans="15:17" x14ac:dyDescent="0.2">
      <c r="O107" s="2" t="s">
        <v>88</v>
      </c>
      <c r="P107" s="2">
        <f>Q108+Q109*(Q110+0.5-Q111)/Q112</f>
        <v>108.14285714285714</v>
      </c>
    </row>
    <row r="108" spans="15:17" x14ac:dyDescent="0.2">
      <c r="P108" s="2" t="s">
        <v>36</v>
      </c>
      <c r="Q108" s="59">
        <f>O70</f>
        <v>73</v>
      </c>
    </row>
    <row r="109" spans="15:17" x14ac:dyDescent="0.2">
      <c r="P109" s="2" t="s">
        <v>50</v>
      </c>
      <c r="Q109" s="2">
        <f>P65</f>
        <v>41</v>
      </c>
    </row>
    <row r="110" spans="15:17" x14ac:dyDescent="0.2">
      <c r="P110" s="2" t="s">
        <v>91</v>
      </c>
      <c r="Q110" s="2">
        <f>T77*0.25</f>
        <v>20.5</v>
      </c>
    </row>
    <row r="111" spans="15:17" x14ac:dyDescent="0.2">
      <c r="P111" s="2" t="s">
        <v>92</v>
      </c>
      <c r="Q111" s="2">
        <f>SUM(R69)</f>
        <v>9</v>
      </c>
    </row>
    <row r="112" spans="15:17" x14ac:dyDescent="0.2">
      <c r="P112" s="2" t="s">
        <v>93</v>
      </c>
      <c r="Q112" s="2">
        <f>R70</f>
        <v>14</v>
      </c>
    </row>
    <row r="114" spans="15:17" x14ac:dyDescent="0.2">
      <c r="O114" s="2" t="s">
        <v>90</v>
      </c>
      <c r="P114" s="2">
        <f>Q115+Q116*(Q117+0.5-Q118)/Q119</f>
        <v>148.47727272727272</v>
      </c>
    </row>
    <row r="115" spans="15:17" x14ac:dyDescent="0.2">
      <c r="P115" s="2" t="s">
        <v>36</v>
      </c>
      <c r="Q115" s="59">
        <f>O71</f>
        <v>114</v>
      </c>
    </row>
    <row r="116" spans="15:17" x14ac:dyDescent="0.2">
      <c r="P116" s="2" t="s">
        <v>50</v>
      </c>
      <c r="Q116" s="2">
        <f>P65</f>
        <v>41</v>
      </c>
    </row>
    <row r="117" spans="15:17" x14ac:dyDescent="0.2">
      <c r="P117" s="2" t="s">
        <v>91</v>
      </c>
      <c r="Q117" s="2">
        <f>R79*0.5</f>
        <v>41</v>
      </c>
    </row>
    <row r="118" spans="15:17" x14ac:dyDescent="0.2">
      <c r="P118" s="2" t="s">
        <v>92</v>
      </c>
      <c r="Q118" s="2">
        <f>SUM(R69:R70)</f>
        <v>23</v>
      </c>
    </row>
    <row r="119" spans="15:17" x14ac:dyDescent="0.2">
      <c r="P119" s="2" t="s">
        <v>93</v>
      </c>
      <c r="Q119" s="2">
        <f>R71</f>
        <v>22</v>
      </c>
    </row>
    <row r="121" spans="15:17" x14ac:dyDescent="0.2">
      <c r="O121" s="2" t="s">
        <v>89</v>
      </c>
      <c r="P121" s="2">
        <f>Q122+Q123*(Q124+0.5-Q125)/Q126</f>
        <v>206.25</v>
      </c>
    </row>
    <row r="122" spans="15:17" x14ac:dyDescent="0.2">
      <c r="P122" s="2" t="s">
        <v>36</v>
      </c>
      <c r="Q122" s="59">
        <f>O73</f>
        <v>196</v>
      </c>
    </row>
    <row r="123" spans="15:17" x14ac:dyDescent="0.2">
      <c r="P123" s="2" t="s">
        <v>50</v>
      </c>
      <c r="Q123" s="2">
        <f>P65</f>
        <v>41</v>
      </c>
    </row>
    <row r="124" spans="15:17" x14ac:dyDescent="0.2">
      <c r="P124" s="2" t="s">
        <v>91</v>
      </c>
      <c r="Q124" s="2">
        <f>R79*0.75</f>
        <v>61.5</v>
      </c>
    </row>
    <row r="125" spans="15:17" x14ac:dyDescent="0.2">
      <c r="P125" s="2" t="s">
        <v>92</v>
      </c>
      <c r="Q125" s="2">
        <f>SUM(R69:R72)</f>
        <v>59</v>
      </c>
    </row>
    <row r="126" spans="15:17" x14ac:dyDescent="0.2">
      <c r="P126" s="2" t="s">
        <v>93</v>
      </c>
      <c r="Q126" s="2">
        <f>R73</f>
        <v>12</v>
      </c>
    </row>
  </sheetData>
  <sortState ref="Q69:Q77">
    <sortCondition ref="Q69"/>
  </sortState>
  <printOptions gridLines="1"/>
  <pageMargins left="0.78740157480314965" right="0.78740157480314965" top="0.98425196850393704" bottom="0.98425196850393704" header="0.51181102362204722" footer="0.51181102362204722"/>
  <pageSetup paperSize="9" scale="93" orientation="portrait" horizontalDpi="300" verticalDpi="360" r:id="rId5"/>
  <headerFooter alignWithMargins="0"/>
  <drawing r:id="rId6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V 7</vt:lpstr>
      <vt:lpstr>'V 7'!Print_Area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Jozef Palkovič</dc:creator>
  <cp:lastModifiedBy>Jozef Palkovič</cp:lastModifiedBy>
  <dcterms:created xsi:type="dcterms:W3CDTF">2016-10-06T09:08:20Z</dcterms:created>
  <dcterms:modified xsi:type="dcterms:W3CDTF">2016-10-17T10:15:10Z</dcterms:modified>
</cp:coreProperties>
</file>