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Z_Polakova\Predmety\Statistika_FEM\Statistika I A_aktual\Prednasky\"/>
    </mc:Choice>
  </mc:AlternateContent>
  <bookViews>
    <workbookView xWindow="0" yWindow="0" windowWidth="19200" windowHeight="11595" activeTab="2"/>
  </bookViews>
  <sheets>
    <sheet name="vekova_struktura" sheetId="1" r:id="rId1"/>
    <sheet name="hustota_zadanie" sheetId="3" r:id="rId2"/>
    <sheet name="hustota_obyv_vysledky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O19" i="2"/>
  <c r="M13" i="2"/>
  <c r="P29" i="2" l="1"/>
  <c r="P27" i="2"/>
  <c r="H16" i="2"/>
  <c r="I12" i="2"/>
  <c r="I13" i="2"/>
  <c r="I14" i="2"/>
  <c r="I15" i="2"/>
  <c r="I16" i="2"/>
  <c r="I17" i="2" s="1"/>
  <c r="E19" i="2" s="1"/>
  <c r="I11" i="2"/>
  <c r="H12" i="2"/>
  <c r="H13" i="2"/>
  <c r="H14" i="2"/>
  <c r="H15" i="2"/>
  <c r="H11" i="2"/>
  <c r="G17" i="2"/>
  <c r="J12" i="2" l="1"/>
  <c r="J14" i="2"/>
  <c r="J16" i="2"/>
  <c r="J13" i="2"/>
  <c r="J15" i="2"/>
  <c r="J11" i="2"/>
  <c r="J17" i="2" s="1"/>
  <c r="E20" i="2" s="1"/>
  <c r="E21" i="2" s="1"/>
  <c r="K13" i="2" s="1"/>
  <c r="L13" i="2" s="1"/>
  <c r="O13" i="2" s="1"/>
  <c r="D13" i="2"/>
  <c r="E13" i="2"/>
  <c r="D14" i="2" s="1"/>
  <c r="E14" i="2" s="1"/>
  <c r="D15" i="2" s="1"/>
  <c r="E15" i="2" s="1"/>
  <c r="D16" i="2" s="1"/>
  <c r="E12" i="2"/>
  <c r="D12" i="2"/>
  <c r="E8" i="2"/>
  <c r="E7" i="2"/>
  <c r="E6" i="2"/>
  <c r="E5" i="2"/>
  <c r="E4" i="2"/>
  <c r="K14" i="2" l="1"/>
  <c r="L14" i="2" s="1"/>
  <c r="K15" i="2"/>
  <c r="L15" i="2" s="1"/>
  <c r="K12" i="2"/>
  <c r="L12" i="2" s="1"/>
  <c r="O12" i="2" s="1"/>
  <c r="K16" i="2"/>
  <c r="L16" i="2" s="1"/>
  <c r="K11" i="2"/>
  <c r="C15" i="1"/>
  <c r="E14" i="1"/>
  <c r="D13" i="1"/>
  <c r="E12" i="1"/>
  <c r="D12" i="1"/>
  <c r="D11" i="1"/>
  <c r="E11" i="1" s="1"/>
  <c r="E10" i="1"/>
  <c r="D10" i="1"/>
  <c r="D9" i="1"/>
  <c r="E8" i="1"/>
  <c r="D8" i="1"/>
  <c r="D7" i="1"/>
  <c r="E7" i="1" s="1"/>
  <c r="K17" i="2" l="1"/>
  <c r="L11" i="2"/>
  <c r="O11" i="2" s="1"/>
  <c r="O17" i="2" s="1"/>
  <c r="E9" i="1"/>
  <c r="E13" i="1"/>
  <c r="E15" i="1" s="1"/>
  <c r="B17" i="1" s="1"/>
  <c r="F12" i="1" l="1"/>
  <c r="F8" i="1"/>
  <c r="F14" i="1"/>
  <c r="F11" i="1"/>
  <c r="F7" i="1"/>
  <c r="F10" i="1"/>
  <c r="F13" i="1"/>
  <c r="F9" i="1"/>
  <c r="F15" i="1" l="1"/>
  <c r="B18" i="1" s="1"/>
  <c r="B19" i="1" s="1"/>
  <c r="G9" i="1" l="1"/>
  <c r="H9" i="1" s="1"/>
  <c r="I9" i="1" s="1"/>
  <c r="G14" i="1"/>
  <c r="H14" i="1" s="1"/>
  <c r="I14" i="1" s="1"/>
  <c r="G12" i="1"/>
  <c r="H12" i="1" s="1"/>
  <c r="I12" i="1" s="1"/>
  <c r="G11" i="1"/>
  <c r="H11" i="1" s="1"/>
  <c r="I11" i="1" s="1"/>
  <c r="G13" i="1"/>
  <c r="H13" i="1" s="1"/>
  <c r="I13" i="1" s="1"/>
  <c r="G10" i="1"/>
  <c r="H10" i="1" s="1"/>
  <c r="I10" i="1" s="1"/>
  <c r="G8" i="1"/>
  <c r="H8" i="1" s="1"/>
  <c r="I8" i="1" s="1"/>
  <c r="G7" i="1"/>
  <c r="H7" i="1" l="1"/>
  <c r="I7" i="1" s="1"/>
  <c r="G15" i="1"/>
  <c r="H15" i="1" l="1"/>
  <c r="I15" i="1" l="1"/>
</calcChain>
</file>

<file path=xl/comments1.xml><?xml version="1.0" encoding="utf-8"?>
<comments xmlns="http://schemas.openxmlformats.org/spreadsheetml/2006/main">
  <authors>
    <author>User</author>
  </authors>
  <commentList>
    <comment ref="I17" authorId="0" shapeId="0">
      <text>
        <r>
          <rPr>
            <b/>
            <sz val="8"/>
            <color indexed="81"/>
            <rFont val="Tahoma"/>
            <family val="2"/>
            <charset val="238"/>
          </rPr>
          <t>User:</t>
        </r>
        <r>
          <rPr>
            <sz val="8"/>
            <color indexed="81"/>
            <rFont val="Tahoma"/>
            <family val="2"/>
            <charset val="238"/>
          </rPr>
          <t xml:space="preserve">
tabulkova hodnota pre stupne volnosti v
v=m-p-1
m celkovy pocet intervalov
p pocet parametrov teoretickeho rozdelenia
</t>
        </r>
      </text>
    </comment>
  </commentList>
</comments>
</file>

<file path=xl/sharedStrings.xml><?xml version="1.0" encoding="utf-8"?>
<sst xmlns="http://schemas.openxmlformats.org/spreadsheetml/2006/main" count="222" uniqueCount="123">
  <si>
    <t>možno považovať za normálne rozdelenie.</t>
  </si>
  <si>
    <t>DH</t>
  </si>
  <si>
    <t>HH</t>
  </si>
  <si>
    <t>ni</t>
  </si>
  <si>
    <t>xi</t>
  </si>
  <si>
    <t>xini</t>
  </si>
  <si>
    <t>(xi-xp)^2*ni</t>
  </si>
  <si>
    <t>pi</t>
  </si>
  <si>
    <t>n*pi</t>
  </si>
  <si>
    <t>x priem</t>
  </si>
  <si>
    <t>rozptyl</t>
  </si>
  <si>
    <t>stand od.</t>
  </si>
  <si>
    <t>H0: G(x) = H(x)</t>
  </si>
  <si>
    <t>H1: G(x) ≠ G(x)</t>
  </si>
  <si>
    <t>Ukazovateľ</t>
  </si>
  <si>
    <t>Okres Bratislava I</t>
  </si>
  <si>
    <t>Okres Bratislava II</t>
  </si>
  <si>
    <t>Okres Bratislava III</t>
  </si>
  <si>
    <t>Okres Bratislava IV</t>
  </si>
  <si>
    <t>Okres Bratislava V</t>
  </si>
  <si>
    <t>Okres Malacky</t>
  </si>
  <si>
    <t>Okres Pezinok</t>
  </si>
  <si>
    <t>Okres Senec</t>
  </si>
  <si>
    <t>Okres Dunajská Streda</t>
  </si>
  <si>
    <t>Okres Galanta</t>
  </si>
  <si>
    <t>Okres Hlohovec</t>
  </si>
  <si>
    <t>Okres Piešťany</t>
  </si>
  <si>
    <t>Okres Senica</t>
  </si>
  <si>
    <t>Okres Skalica</t>
  </si>
  <si>
    <t>Okres Trnava</t>
  </si>
  <si>
    <t>Okres Bánovce nad Bebravou</t>
  </si>
  <si>
    <t>Okres Ilava</t>
  </si>
  <si>
    <t>Okres Myjava</t>
  </si>
  <si>
    <t>Okres Nové Mesto nad Váhom</t>
  </si>
  <si>
    <t>Okres Partizánske</t>
  </si>
  <si>
    <t>Okres Považská Bystrica</t>
  </si>
  <si>
    <t>Okres Prievidza</t>
  </si>
  <si>
    <t>Okres Púchov</t>
  </si>
  <si>
    <t>Okres Trenčín</t>
  </si>
  <si>
    <t>Okres Komárno</t>
  </si>
  <si>
    <t>Okres Levice</t>
  </si>
  <si>
    <t>Okres Nitra</t>
  </si>
  <si>
    <t>Okres Nové Zámky</t>
  </si>
  <si>
    <t>Okres Šaľa</t>
  </si>
  <si>
    <t>Okres Topoľčany</t>
  </si>
  <si>
    <t>Okres Zlaté Moravce</t>
  </si>
  <si>
    <t>Okres Tvrdošín</t>
  </si>
  <si>
    <t>Okres Žilina</t>
  </si>
  <si>
    <t>Okres Bytča</t>
  </si>
  <si>
    <t>Okres Čadca</t>
  </si>
  <si>
    <t>Okres Dolný Kubín</t>
  </si>
  <si>
    <t>Okres Kysucké Nové Mesto</t>
  </si>
  <si>
    <t>Okres Liptovský Mikuláš</t>
  </si>
  <si>
    <t>Okres Martin</t>
  </si>
  <si>
    <t>Okres Námestovo</t>
  </si>
  <si>
    <t>Okres Ružomberok</t>
  </si>
  <si>
    <t>Okres Turčianske Teplice</t>
  </si>
  <si>
    <t>Okres Veľký Krtíš</t>
  </si>
  <si>
    <t>Okres Zvolen</t>
  </si>
  <si>
    <t>Okres Žarnovica</t>
  </si>
  <si>
    <t>Okres Žiar nad Hronom</t>
  </si>
  <si>
    <t>Okres Banská Bystrica</t>
  </si>
  <si>
    <t>Okres Banská Štiavnica</t>
  </si>
  <si>
    <t>Okres Brezno</t>
  </si>
  <si>
    <t>Okres Detva</t>
  </si>
  <si>
    <t>Okres Krupina</t>
  </si>
  <si>
    <t>Okres Lučenec</t>
  </si>
  <si>
    <t>Okres Poltár</t>
  </si>
  <si>
    <t>Okres Revúca</t>
  </si>
  <si>
    <t>Okres Rimavská Sobota</t>
  </si>
  <si>
    <t>Okres Stará Ľubovňa</t>
  </si>
  <si>
    <t>Okres Stropkov</t>
  </si>
  <si>
    <t>Okres Svidník</t>
  </si>
  <si>
    <t>Okres Vranov nad Topľou</t>
  </si>
  <si>
    <t>Okres Bardejov</t>
  </si>
  <si>
    <t>Okres Humenné</t>
  </si>
  <si>
    <t>Okres Kežmarok</t>
  </si>
  <si>
    <t>Okres Levoča</t>
  </si>
  <si>
    <t>Okres Medzilaborce</t>
  </si>
  <si>
    <t>Okres Poprad</t>
  </si>
  <si>
    <t>Okres Prešov</t>
  </si>
  <si>
    <t>Okres Sabinov</t>
  </si>
  <si>
    <t>Okres Snina</t>
  </si>
  <si>
    <t>Okres Spišská Nová Ves</t>
  </si>
  <si>
    <t>Okres Trebišov</t>
  </si>
  <si>
    <t>Okres Gelnica</t>
  </si>
  <si>
    <t>Okres Košice I</t>
  </si>
  <si>
    <t>Okres Košice II</t>
  </si>
  <si>
    <t>Okres Košice III</t>
  </si>
  <si>
    <t>Okres Košice IV</t>
  </si>
  <si>
    <t>Okres Košice - okolie</t>
  </si>
  <si>
    <t>Okres Michalovce</t>
  </si>
  <si>
    <t>Okres Rožňava</t>
  </si>
  <si>
    <t>Okres Sobrance</t>
  </si>
  <si>
    <t>Hustota obyvateľstva (osoba/km^2)  - okresy (rok 2015)</t>
  </si>
  <si>
    <t>n</t>
  </si>
  <si>
    <t>min</t>
  </si>
  <si>
    <t>max</t>
  </si>
  <si>
    <t>m</t>
  </si>
  <si>
    <t>h</t>
  </si>
  <si>
    <t>Bin</t>
  </si>
  <si>
    <t>xi*ni</t>
  </si>
  <si>
    <t>ap</t>
  </si>
  <si>
    <t>s</t>
  </si>
  <si>
    <t>npi</t>
  </si>
  <si>
    <t>npi(2)</t>
  </si>
  <si>
    <t>ni (2)</t>
  </si>
  <si>
    <t>(ni-npi)^2/npi</t>
  </si>
  <si>
    <t>testov.krit.</t>
  </si>
  <si>
    <t>KH</t>
  </si>
  <si>
    <t>H0  zamietame, hustota obyvateľstva nemá normálne rozdelenie</t>
  </si>
  <si>
    <r>
      <t xml:space="preserve">Overte na hladine významnosti </t>
    </r>
    <r>
      <rPr>
        <b/>
        <sz val="14"/>
        <color indexed="14"/>
        <rFont val="Times New Roman"/>
        <family val="1"/>
        <charset val="238"/>
      </rPr>
      <t>a=0.05</t>
    </r>
    <r>
      <rPr>
        <b/>
        <sz val="14"/>
        <rFont val="Times New Roman"/>
        <family val="1"/>
        <charset val="238"/>
      </rPr>
      <t>, či rozdelenie vekovej štruktúry obyvateľov Kopernice</t>
    </r>
  </si>
  <si>
    <t>O vekovej štruktúre obyvateľov horskej obce "Kopernica" máme nasledovné informácie.</t>
  </si>
  <si>
    <t>p.č.</t>
  </si>
  <si>
    <t xml:space="preserve">H0 nezamietame, </t>
  </si>
  <si>
    <t>priemer-x1/s</t>
  </si>
  <si>
    <t>xn-priemer/s</t>
  </si>
  <si>
    <t xml:space="preserve">Grubbsov test </t>
  </si>
  <si>
    <t xml:space="preserve">T = </t>
  </si>
  <si>
    <t>minimálna</t>
  </si>
  <si>
    <t>maximálna</t>
  </si>
  <si>
    <t>1. Zistite, či minimálna a maximálna hodnota nie je extrémna.</t>
  </si>
  <si>
    <t>2. Zistite, či hustota obyvateľstva v okresoch SR sa riadi normálnym rozdelením.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</si>
</sst>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"/>
    <numFmt numFmtId="167" formatCode="0.000000"/>
  </numFmts>
  <fonts count="20" x14ac:knownFonts="1">
    <font>
      <sz val="11"/>
      <color theme="1"/>
      <name val="Calibri"/>
      <family val="2"/>
      <charset val="238"/>
      <scheme val="minor"/>
    </font>
    <font>
      <b/>
      <sz val="10"/>
      <name val="Times New Roman CE"/>
      <family val="1"/>
      <charset val="238"/>
    </font>
    <font>
      <b/>
      <sz val="10"/>
      <color indexed="12"/>
      <name val="Times New Roman CE"/>
      <family val="1"/>
      <charset val="238"/>
    </font>
    <font>
      <b/>
      <sz val="10"/>
      <name val="Times New Roman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name val="Times New Roman CE"/>
      <charset val="238"/>
    </font>
    <font>
      <b/>
      <sz val="9"/>
      <color rgb="FF00385E"/>
      <name val="Arial"/>
      <family val="2"/>
      <charset val="238"/>
    </font>
    <font>
      <sz val="9"/>
      <color rgb="FF00385E"/>
      <name val="Arial"/>
      <family val="2"/>
      <charset val="238"/>
    </font>
    <font>
      <sz val="9"/>
      <color rgb="FF454545"/>
      <name val="Arial"/>
      <family val="2"/>
      <charset val="238"/>
    </font>
    <font>
      <b/>
      <sz val="10"/>
      <color rgb="FF00385E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14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rgb="FFE6ECF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5" fontId="0" fillId="0" borderId="0" xfId="0" applyNumberFormat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6" fillId="2" borderId="0" xfId="0" applyNumberFormat="1" applyFont="1" applyFill="1"/>
    <xf numFmtId="0" fontId="7" fillId="4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top"/>
    </xf>
    <xf numFmtId="0" fontId="10" fillId="2" borderId="0" xfId="0" applyFont="1" applyFill="1" applyAlignment="1">
      <alignment vertical="center" wrapText="1"/>
    </xf>
    <xf numFmtId="2" fontId="0" fillId="0" borderId="0" xfId="0" applyNumberFormat="1"/>
    <xf numFmtId="2" fontId="9" fillId="3" borderId="1" xfId="0" applyNumberFormat="1" applyFont="1" applyFill="1" applyBorder="1" applyAlignment="1">
      <alignment horizontal="right" vertical="top"/>
    </xf>
    <xf numFmtId="164" fontId="0" fillId="0" borderId="0" xfId="0" applyNumberFormat="1"/>
    <xf numFmtId="166" fontId="0" fillId="0" borderId="0" xfId="0" applyNumberFormat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11" fillId="0" borderId="3" xfId="0" applyFont="1" applyFill="1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4" xfId="0" applyNumberFormat="1" applyFill="1" applyBorder="1" applyAlignment="1"/>
    <xf numFmtId="0" fontId="0" fillId="0" borderId="4" xfId="0" applyFill="1" applyBorder="1" applyAlignment="1"/>
    <xf numFmtId="0" fontId="0" fillId="0" borderId="4" xfId="0" applyFill="1" applyBorder="1"/>
    <xf numFmtId="2" fontId="12" fillId="2" borderId="0" xfId="0" applyNumberFormat="1" applyFont="1" applyFill="1"/>
    <xf numFmtId="0" fontId="12" fillId="2" borderId="0" xfId="0" applyFont="1" applyFill="1"/>
    <xf numFmtId="165" fontId="12" fillId="2" borderId="0" xfId="0" applyNumberFormat="1" applyFont="1" applyFill="1"/>
    <xf numFmtId="0" fontId="13" fillId="6" borderId="0" xfId="0" applyFont="1" applyFill="1"/>
    <xf numFmtId="0" fontId="14" fillId="0" borderId="0" xfId="0" applyFont="1"/>
    <xf numFmtId="0" fontId="15" fillId="0" borderId="0" xfId="0" applyFont="1" applyFill="1" applyBorder="1"/>
    <xf numFmtId="0" fontId="16" fillId="0" borderId="0" xfId="0" applyFont="1" applyFill="1" applyBorder="1"/>
    <xf numFmtId="164" fontId="0" fillId="0" borderId="4" xfId="0" applyNumberFormat="1" applyBorder="1"/>
    <xf numFmtId="167" fontId="0" fillId="0" borderId="4" xfId="0" applyNumberFormat="1" applyBorder="1"/>
    <xf numFmtId="165" fontId="14" fillId="2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165" fontId="0" fillId="0" borderId="0" xfId="0" applyNumberFormat="1" applyFill="1"/>
    <xf numFmtId="0" fontId="18" fillId="0" borderId="0" xfId="0" applyFont="1" applyFill="1"/>
    <xf numFmtId="1" fontId="0" fillId="0" borderId="0" xfId="0" applyNumberFormat="1" applyFill="1"/>
    <xf numFmtId="2" fontId="13" fillId="0" borderId="0" xfId="0" applyNumberFormat="1" applyFont="1" applyFill="1"/>
    <xf numFmtId="2" fontId="14" fillId="0" borderId="0" xfId="0" applyNumberFormat="1" applyFont="1" applyFill="1"/>
    <xf numFmtId="0" fontId="13" fillId="0" borderId="0" xfId="0" applyFont="1"/>
    <xf numFmtId="0" fontId="0" fillId="0" borderId="0" xfId="0" applyAlignment="1">
      <alignment horizontal="right"/>
    </xf>
    <xf numFmtId="0" fontId="19" fillId="0" borderId="0" xfId="0" applyFo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vekova_struktura!$C$7:$C$14</c:f>
              <c:numCache>
                <c:formatCode>General</c:formatCode>
                <c:ptCount val="8"/>
                <c:pt idx="0">
                  <c:v>8</c:v>
                </c:pt>
                <c:pt idx="1">
                  <c:v>17</c:v>
                </c:pt>
                <c:pt idx="2">
                  <c:v>33</c:v>
                </c:pt>
                <c:pt idx="3">
                  <c:v>48</c:v>
                </c:pt>
                <c:pt idx="4">
                  <c:v>42</c:v>
                </c:pt>
                <c:pt idx="5">
                  <c:v>23</c:v>
                </c:pt>
                <c:pt idx="6">
                  <c:v>24</c:v>
                </c:pt>
                <c:pt idx="7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0536960"/>
        <c:axId val="710537520"/>
      </c:lineChart>
      <c:catAx>
        <c:axId val="7105369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10537520"/>
        <c:crosses val="autoZero"/>
        <c:auto val="1"/>
        <c:lblAlgn val="ctr"/>
        <c:lblOffset val="100"/>
        <c:noMultiLvlLbl val="0"/>
      </c:catAx>
      <c:valAx>
        <c:axId val="71053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1053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hustota_obyv_vysledky!$G$11:$G$16</c:f>
              <c:numCache>
                <c:formatCode>General</c:formatCode>
                <c:ptCount val="6"/>
                <c:pt idx="0">
                  <c:v>7</c:v>
                </c:pt>
                <c:pt idx="1">
                  <c:v>63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0539760"/>
        <c:axId val="710540320"/>
      </c:lineChart>
      <c:catAx>
        <c:axId val="7105397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10540320"/>
        <c:crosses val="autoZero"/>
        <c:auto val="1"/>
        <c:lblAlgn val="ctr"/>
        <c:lblOffset val="100"/>
        <c:noMultiLvlLbl val="0"/>
      </c:catAx>
      <c:valAx>
        <c:axId val="7105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1053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47626</xdr:colOff>
      <xdr:row>21</xdr:row>
      <xdr:rowOff>123825</xdr:rowOff>
    </xdr:from>
    <xdr:to>
      <xdr:col>5</xdr:col>
      <xdr:colOff>295276</xdr:colOff>
      <xdr:row>25</xdr:row>
      <xdr:rowOff>57150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6" y="4362450"/>
          <a:ext cx="207645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895350</xdr:colOff>
      <xdr:row>19</xdr:row>
      <xdr:rowOff>138112</xdr:rowOff>
    </xdr:from>
    <xdr:to>
      <xdr:col>11</xdr:col>
      <xdr:colOff>571500</xdr:colOff>
      <xdr:row>34</xdr:row>
      <xdr:rowOff>23812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8</xdr:row>
      <xdr:rowOff>161925</xdr:rowOff>
    </xdr:from>
    <xdr:to>
      <xdr:col>9</xdr:col>
      <xdr:colOff>47625</xdr:colOff>
      <xdr:row>10</xdr:row>
      <xdr:rowOff>257175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2133600"/>
          <a:ext cx="174307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22</xdr:row>
      <xdr:rowOff>33337</xdr:rowOff>
    </xdr:from>
    <xdr:to>
      <xdr:col>10</xdr:col>
      <xdr:colOff>400050</xdr:colOff>
      <xdr:row>35</xdr:row>
      <xdr:rowOff>176212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</xdr:colOff>
      <xdr:row>1</xdr:row>
      <xdr:rowOff>19050</xdr:rowOff>
    </xdr:from>
    <xdr:to>
      <xdr:col>13</xdr:col>
      <xdr:colOff>733425</xdr:colOff>
      <xdr:row>3</xdr:row>
      <xdr:rowOff>238125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561975"/>
          <a:ext cx="19050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40"/>
  <sheetViews>
    <sheetView workbookViewId="0">
      <selection activeCell="I18" sqref="I18"/>
    </sheetView>
  </sheetViews>
  <sheetFormatPr defaultRowHeight="15" x14ac:dyDescent="0.25"/>
  <cols>
    <col min="1" max="1" width="13.7109375" customWidth="1"/>
    <col min="6" max="6" width="13.5703125" customWidth="1"/>
    <col min="7" max="7" width="12.140625" customWidth="1"/>
    <col min="8" max="8" width="13.28515625" customWidth="1"/>
    <col min="9" max="9" width="14" customWidth="1"/>
    <col min="10" max="10" width="11.28515625" customWidth="1"/>
    <col min="262" max="262" width="10.42578125" bestFit="1" customWidth="1"/>
    <col min="518" max="518" width="10.42578125" bestFit="1" customWidth="1"/>
    <col min="774" max="774" width="10.42578125" bestFit="1" customWidth="1"/>
    <col min="1030" max="1030" width="10.42578125" bestFit="1" customWidth="1"/>
    <col min="1286" max="1286" width="10.42578125" bestFit="1" customWidth="1"/>
    <col min="1542" max="1542" width="10.42578125" bestFit="1" customWidth="1"/>
    <col min="1798" max="1798" width="10.42578125" bestFit="1" customWidth="1"/>
    <col min="2054" max="2054" width="10.42578125" bestFit="1" customWidth="1"/>
    <col min="2310" max="2310" width="10.42578125" bestFit="1" customWidth="1"/>
    <col min="2566" max="2566" width="10.42578125" bestFit="1" customWidth="1"/>
    <col min="2822" max="2822" width="10.42578125" bestFit="1" customWidth="1"/>
    <col min="3078" max="3078" width="10.42578125" bestFit="1" customWidth="1"/>
    <col min="3334" max="3334" width="10.42578125" bestFit="1" customWidth="1"/>
    <col min="3590" max="3590" width="10.42578125" bestFit="1" customWidth="1"/>
    <col min="3846" max="3846" width="10.42578125" bestFit="1" customWidth="1"/>
    <col min="4102" max="4102" width="10.42578125" bestFit="1" customWidth="1"/>
    <col min="4358" max="4358" width="10.42578125" bestFit="1" customWidth="1"/>
    <col min="4614" max="4614" width="10.42578125" bestFit="1" customWidth="1"/>
    <col min="4870" max="4870" width="10.42578125" bestFit="1" customWidth="1"/>
    <col min="5126" max="5126" width="10.42578125" bestFit="1" customWidth="1"/>
    <col min="5382" max="5382" width="10.42578125" bestFit="1" customWidth="1"/>
    <col min="5638" max="5638" width="10.42578125" bestFit="1" customWidth="1"/>
    <col min="5894" max="5894" width="10.42578125" bestFit="1" customWidth="1"/>
    <col min="6150" max="6150" width="10.42578125" bestFit="1" customWidth="1"/>
    <col min="6406" max="6406" width="10.42578125" bestFit="1" customWidth="1"/>
    <col min="6662" max="6662" width="10.42578125" bestFit="1" customWidth="1"/>
    <col min="6918" max="6918" width="10.42578125" bestFit="1" customWidth="1"/>
    <col min="7174" max="7174" width="10.42578125" bestFit="1" customWidth="1"/>
    <col min="7430" max="7430" width="10.42578125" bestFit="1" customWidth="1"/>
    <col min="7686" max="7686" width="10.42578125" bestFit="1" customWidth="1"/>
    <col min="7942" max="7942" width="10.42578125" bestFit="1" customWidth="1"/>
    <col min="8198" max="8198" width="10.42578125" bestFit="1" customWidth="1"/>
    <col min="8454" max="8454" width="10.42578125" bestFit="1" customWidth="1"/>
    <col min="8710" max="8710" width="10.42578125" bestFit="1" customWidth="1"/>
    <col min="8966" max="8966" width="10.42578125" bestFit="1" customWidth="1"/>
    <col min="9222" max="9222" width="10.42578125" bestFit="1" customWidth="1"/>
    <col min="9478" max="9478" width="10.42578125" bestFit="1" customWidth="1"/>
    <col min="9734" max="9734" width="10.42578125" bestFit="1" customWidth="1"/>
    <col min="9990" max="9990" width="10.42578125" bestFit="1" customWidth="1"/>
    <col min="10246" max="10246" width="10.42578125" bestFit="1" customWidth="1"/>
    <col min="10502" max="10502" width="10.42578125" bestFit="1" customWidth="1"/>
    <col min="10758" max="10758" width="10.42578125" bestFit="1" customWidth="1"/>
    <col min="11014" max="11014" width="10.42578125" bestFit="1" customWidth="1"/>
    <col min="11270" max="11270" width="10.42578125" bestFit="1" customWidth="1"/>
    <col min="11526" max="11526" width="10.42578125" bestFit="1" customWidth="1"/>
    <col min="11782" max="11782" width="10.42578125" bestFit="1" customWidth="1"/>
    <col min="12038" max="12038" width="10.42578125" bestFit="1" customWidth="1"/>
    <col min="12294" max="12294" width="10.42578125" bestFit="1" customWidth="1"/>
    <col min="12550" max="12550" width="10.42578125" bestFit="1" customWidth="1"/>
    <col min="12806" max="12806" width="10.42578125" bestFit="1" customWidth="1"/>
    <col min="13062" max="13062" width="10.42578125" bestFit="1" customWidth="1"/>
    <col min="13318" max="13318" width="10.42578125" bestFit="1" customWidth="1"/>
    <col min="13574" max="13574" width="10.42578125" bestFit="1" customWidth="1"/>
    <col min="13830" max="13830" width="10.42578125" bestFit="1" customWidth="1"/>
    <col min="14086" max="14086" width="10.42578125" bestFit="1" customWidth="1"/>
    <col min="14342" max="14342" width="10.42578125" bestFit="1" customWidth="1"/>
    <col min="14598" max="14598" width="10.42578125" bestFit="1" customWidth="1"/>
    <col min="14854" max="14854" width="10.42578125" bestFit="1" customWidth="1"/>
    <col min="15110" max="15110" width="10.42578125" bestFit="1" customWidth="1"/>
    <col min="15366" max="15366" width="10.42578125" bestFit="1" customWidth="1"/>
    <col min="15622" max="15622" width="10.42578125" bestFit="1" customWidth="1"/>
    <col min="15878" max="15878" width="10.42578125" bestFit="1" customWidth="1"/>
    <col min="16134" max="16134" width="10.42578125" bestFit="1" customWidth="1"/>
  </cols>
  <sheetData>
    <row r="2" spans="1:11" ht="18.75" x14ac:dyDescent="0.3">
      <c r="A2" s="33" t="s">
        <v>112</v>
      </c>
      <c r="B2" s="33"/>
      <c r="C2" s="33"/>
      <c r="D2" s="33"/>
      <c r="E2" s="33"/>
      <c r="F2" s="33"/>
      <c r="G2" s="33"/>
      <c r="H2" s="33"/>
    </row>
    <row r="3" spans="1:11" ht="18.75" x14ac:dyDescent="0.3">
      <c r="A3" s="34" t="s">
        <v>111</v>
      </c>
      <c r="B3" s="33"/>
      <c r="C3" s="33"/>
      <c r="D3" s="33"/>
      <c r="E3" s="33"/>
      <c r="F3" s="33"/>
      <c r="G3" s="33"/>
      <c r="H3" s="33"/>
    </row>
    <row r="4" spans="1:11" ht="18.75" x14ac:dyDescent="0.3">
      <c r="A4" s="34" t="s">
        <v>0</v>
      </c>
      <c r="B4" s="33"/>
      <c r="C4" s="33"/>
      <c r="D4" s="33"/>
      <c r="E4" s="33"/>
      <c r="F4" s="33"/>
      <c r="G4" s="33"/>
      <c r="H4" s="33"/>
    </row>
    <row r="5" spans="1:11" x14ac:dyDescent="0.25">
      <c r="A5" s="2"/>
      <c r="B5" s="1"/>
      <c r="C5" s="1"/>
      <c r="D5" s="1"/>
      <c r="E5" s="1"/>
      <c r="F5" s="1"/>
      <c r="G5" s="1"/>
      <c r="H5" s="1"/>
    </row>
    <row r="6" spans="1:11" s="4" customFormat="1" x14ac:dyDescent="0.25">
      <c r="A6" s="3" t="s">
        <v>1</v>
      </c>
      <c r="B6" s="3" t="s">
        <v>2</v>
      </c>
      <c r="C6" s="3" t="s">
        <v>3</v>
      </c>
      <c r="D6" s="4" t="s">
        <v>4</v>
      </c>
      <c r="E6" s="4" t="s">
        <v>5</v>
      </c>
      <c r="F6" s="4" t="s">
        <v>6</v>
      </c>
      <c r="G6" s="5" t="s">
        <v>7</v>
      </c>
      <c r="H6" s="5" t="s">
        <v>8</v>
      </c>
      <c r="I6" s="4" t="s">
        <v>107</v>
      </c>
      <c r="K6" s="4" t="s">
        <v>113</v>
      </c>
    </row>
    <row r="7" spans="1:11" s="4" customFormat="1" x14ac:dyDescent="0.25">
      <c r="A7" s="4">
        <v>0</v>
      </c>
      <c r="B7" s="4">
        <v>10</v>
      </c>
      <c r="C7" s="4">
        <v>8</v>
      </c>
      <c r="D7" s="4">
        <f>(A7+B7)/2</f>
        <v>5</v>
      </c>
      <c r="E7" s="4">
        <f>C7*D7</f>
        <v>40</v>
      </c>
      <c r="F7" s="10">
        <f t="shared" ref="F7:F14" si="0">(D7-$B$17)^2*C7</f>
        <v>10450.448979591838</v>
      </c>
      <c r="G7" s="9">
        <f>NORMDIST(B7,B17,B19,1)</f>
        <v>4.2553611881860548E-2</v>
      </c>
      <c r="H7" s="9">
        <f>$C$15*G7</f>
        <v>8.9362584951907156</v>
      </c>
      <c r="I7" s="10">
        <f>(C7-H7)^2/H7</f>
        <v>9.8092503735040568E-2</v>
      </c>
      <c r="J7" s="10"/>
      <c r="K7" s="4">
        <v>1</v>
      </c>
    </row>
    <row r="8" spans="1:11" s="4" customFormat="1" x14ac:dyDescent="0.25">
      <c r="A8" s="4">
        <v>10</v>
      </c>
      <c r="B8" s="4">
        <v>20</v>
      </c>
      <c r="C8" s="4">
        <v>17</v>
      </c>
      <c r="D8" s="4">
        <f t="shared" ref="D8:D13" si="1">(A8+B8)/2</f>
        <v>15</v>
      </c>
      <c r="E8" s="4">
        <f t="shared" ref="E8:E14" si="2">C8*D8</f>
        <v>255</v>
      </c>
      <c r="F8" s="10">
        <f t="shared" si="0"/>
        <v>11618.632653061226</v>
      </c>
      <c r="G8" s="9">
        <f t="shared" ref="G8:G13" si="3">NORMDIST(B8,$B$17,$B$19,1)-NORMDIST(A8,$B$17,$B$19,1)</f>
        <v>7.8663728909195041E-2</v>
      </c>
      <c r="H8" s="9">
        <f t="shared" ref="H8:H14" si="4">$C$15*G8</f>
        <v>16.51938307093096</v>
      </c>
      <c r="I8" s="10">
        <f t="shared" ref="I8:I14" si="5">(C8-H8)^2/H8</f>
        <v>1.398312706448648E-2</v>
      </c>
      <c r="J8" s="10"/>
      <c r="K8" s="4">
        <v>2</v>
      </c>
    </row>
    <row r="9" spans="1:11" s="4" customFormat="1" x14ac:dyDescent="0.25">
      <c r="A9" s="4">
        <v>20</v>
      </c>
      <c r="B9" s="4">
        <v>30</v>
      </c>
      <c r="C9" s="4">
        <v>33</v>
      </c>
      <c r="D9" s="4">
        <f t="shared" si="1"/>
        <v>25</v>
      </c>
      <c r="E9" s="4">
        <f t="shared" si="2"/>
        <v>825</v>
      </c>
      <c r="F9" s="10">
        <f t="shared" si="0"/>
        <v>8599.5306122449001</v>
      </c>
      <c r="G9" s="9">
        <f t="shared" si="3"/>
        <v>0.14771210609158394</v>
      </c>
      <c r="H9" s="9">
        <f t="shared" si="4"/>
        <v>31.019542279232628</v>
      </c>
      <c r="I9" s="10">
        <f t="shared" si="5"/>
        <v>0.12644328367066171</v>
      </c>
      <c r="J9" s="10"/>
      <c r="K9" s="4">
        <v>3</v>
      </c>
    </row>
    <row r="10" spans="1:11" s="4" customFormat="1" x14ac:dyDescent="0.25">
      <c r="A10" s="4">
        <v>30</v>
      </c>
      <c r="B10" s="4">
        <v>40</v>
      </c>
      <c r="C10" s="4">
        <v>48</v>
      </c>
      <c r="D10" s="4">
        <f t="shared" si="1"/>
        <v>35</v>
      </c>
      <c r="E10" s="4">
        <f t="shared" si="2"/>
        <v>1680</v>
      </c>
      <c r="F10" s="10">
        <f t="shared" si="0"/>
        <v>1811.265306122451</v>
      </c>
      <c r="G10" s="9">
        <f t="shared" si="3"/>
        <v>0.20588013831616087</v>
      </c>
      <c r="H10" s="9">
        <f t="shared" si="4"/>
        <v>43.234829046393784</v>
      </c>
      <c r="I10" s="10">
        <f t="shared" si="5"/>
        <v>0.52519819594351669</v>
      </c>
      <c r="J10" s="10"/>
      <c r="K10" s="4">
        <v>4</v>
      </c>
    </row>
    <row r="11" spans="1:11" s="4" customFormat="1" x14ac:dyDescent="0.25">
      <c r="A11" s="4">
        <v>40</v>
      </c>
      <c r="B11" s="4">
        <v>50</v>
      </c>
      <c r="C11" s="4">
        <v>42</v>
      </c>
      <c r="D11" s="4">
        <f t="shared" si="1"/>
        <v>45</v>
      </c>
      <c r="E11" s="4">
        <f t="shared" si="2"/>
        <v>1890</v>
      </c>
      <c r="F11" s="10">
        <f t="shared" si="0"/>
        <v>624.85714285714187</v>
      </c>
      <c r="G11" s="9">
        <f t="shared" si="3"/>
        <v>0.21301162823092218</v>
      </c>
      <c r="H11" s="9">
        <f t="shared" si="4"/>
        <v>44.732441928493657</v>
      </c>
      <c r="I11" s="10">
        <f t="shared" si="5"/>
        <v>0.16690881540795768</v>
      </c>
      <c r="J11" s="10"/>
      <c r="K11" s="4">
        <v>5</v>
      </c>
    </row>
    <row r="12" spans="1:11" s="4" customFormat="1" x14ac:dyDescent="0.25">
      <c r="A12" s="4">
        <v>50</v>
      </c>
      <c r="B12" s="4">
        <v>60</v>
      </c>
      <c r="C12" s="4">
        <v>23</v>
      </c>
      <c r="D12" s="4">
        <f t="shared" si="1"/>
        <v>55</v>
      </c>
      <c r="E12" s="4">
        <f t="shared" si="2"/>
        <v>1265</v>
      </c>
      <c r="F12" s="10">
        <f t="shared" si="0"/>
        <v>4416.4693877550999</v>
      </c>
      <c r="G12" s="9">
        <f t="shared" si="3"/>
        <v>0.16360107754437836</v>
      </c>
      <c r="H12" s="9">
        <f t="shared" si="4"/>
        <v>34.356226284319455</v>
      </c>
      <c r="I12" s="10">
        <f t="shared" si="5"/>
        <v>3.7537264527661036</v>
      </c>
      <c r="J12" s="10"/>
      <c r="K12" s="4">
        <v>6</v>
      </c>
    </row>
    <row r="13" spans="1:11" s="4" customFormat="1" x14ac:dyDescent="0.25">
      <c r="A13" s="4">
        <v>60</v>
      </c>
      <c r="B13" s="4">
        <v>70</v>
      </c>
      <c r="C13" s="4">
        <v>24</v>
      </c>
      <c r="D13" s="4">
        <f t="shared" si="1"/>
        <v>65</v>
      </c>
      <c r="E13" s="4">
        <f t="shared" si="2"/>
        <v>1560</v>
      </c>
      <c r="F13" s="10">
        <f t="shared" si="0"/>
        <v>13659.918367346934</v>
      </c>
      <c r="G13" s="9">
        <f t="shared" si="3"/>
        <v>9.3268741964562141E-2</v>
      </c>
      <c r="H13" s="9">
        <f t="shared" si="4"/>
        <v>19.586435812558051</v>
      </c>
      <c r="I13" s="10">
        <f t="shared" si="5"/>
        <v>0.99454280620982571</v>
      </c>
      <c r="J13" s="10"/>
      <c r="K13" s="4">
        <v>7</v>
      </c>
    </row>
    <row r="14" spans="1:11" s="4" customFormat="1" x14ac:dyDescent="0.25">
      <c r="A14" s="4">
        <v>70</v>
      </c>
      <c r="C14" s="4">
        <v>15</v>
      </c>
      <c r="D14" s="4">
        <v>75</v>
      </c>
      <c r="E14" s="4">
        <f t="shared" si="2"/>
        <v>1125</v>
      </c>
      <c r="F14" s="10">
        <f t="shared" si="0"/>
        <v>17194.591836734689</v>
      </c>
      <c r="G14" s="9">
        <f>1-NORMDIST(A14,B17,B19,1)</f>
        <v>5.5308967061336922E-2</v>
      </c>
      <c r="H14" s="9">
        <f t="shared" si="4"/>
        <v>11.614883082880754</v>
      </c>
      <c r="I14" s="10">
        <f t="shared" si="5"/>
        <v>0.98658044689717317</v>
      </c>
      <c r="J14" s="10"/>
      <c r="K14" s="4">
        <v>8</v>
      </c>
    </row>
    <row r="15" spans="1:11" ht="18.75" x14ac:dyDescent="0.3">
      <c r="C15" s="6">
        <f>SUM(C7:C14)</f>
        <v>210</v>
      </c>
      <c r="D15" s="4"/>
      <c r="E15" s="4">
        <f t="shared" ref="E15:H15" si="6">SUM(E7:E14)</f>
        <v>8640</v>
      </c>
      <c r="F15" s="10">
        <f t="shared" si="6"/>
        <v>68375.71428571429</v>
      </c>
      <c r="G15" s="4">
        <f t="shared" si="6"/>
        <v>1</v>
      </c>
      <c r="H15" s="7">
        <f t="shared" si="6"/>
        <v>210.00000000000003</v>
      </c>
      <c r="I15" s="37">
        <f>SUM(I7:I14)</f>
        <v>6.6654756316947665</v>
      </c>
    </row>
    <row r="17" spans="1:11" ht="18.75" x14ac:dyDescent="0.3">
      <c r="A17" t="s">
        <v>9</v>
      </c>
      <c r="B17" s="16">
        <f>E15/C15</f>
        <v>41.142857142857146</v>
      </c>
      <c r="I17" s="11">
        <f>CHIINV(0.05,8-2-1)</f>
        <v>11.070497693516353</v>
      </c>
    </row>
    <row r="18" spans="1:11" x14ac:dyDescent="0.25">
      <c r="A18" t="s">
        <v>10</v>
      </c>
      <c r="B18" s="16">
        <f>F15/209</f>
        <v>327.15652768284349</v>
      </c>
    </row>
    <row r="19" spans="1:11" ht="21" x14ac:dyDescent="0.35">
      <c r="A19" t="s">
        <v>11</v>
      </c>
      <c r="B19" s="16">
        <f>SQRT(B18)</f>
        <v>18.087468802539604</v>
      </c>
      <c r="E19" s="47" t="s">
        <v>114</v>
      </c>
      <c r="F19" s="47"/>
    </row>
    <row r="24" spans="1:11" x14ac:dyDescent="0.25">
      <c r="A24" t="s">
        <v>12</v>
      </c>
    </row>
    <row r="25" spans="1:11" x14ac:dyDescent="0.25">
      <c r="A25" t="s">
        <v>13</v>
      </c>
    </row>
    <row r="26" spans="1:11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 x14ac:dyDescent="0.25">
      <c r="A27" s="38"/>
      <c r="B27" s="38"/>
      <c r="C27" s="38"/>
      <c r="D27" s="38"/>
      <c r="E27" s="38"/>
      <c r="F27" s="38"/>
      <c r="G27" s="39"/>
      <c r="H27" s="39"/>
      <c r="I27" s="38"/>
      <c r="J27" s="40"/>
      <c r="K27" s="38"/>
    </row>
    <row r="28" spans="1:11" x14ac:dyDescent="0.25">
      <c r="A28" s="38"/>
      <c r="B28" s="38"/>
      <c r="C28" s="38"/>
      <c r="D28" s="38"/>
      <c r="E28" s="38"/>
      <c r="F28" s="40"/>
      <c r="G28" s="41"/>
      <c r="H28" s="42"/>
      <c r="I28" s="42"/>
      <c r="J28" s="41"/>
      <c r="K28" s="38"/>
    </row>
    <row r="29" spans="1:11" ht="15.75" x14ac:dyDescent="0.25">
      <c r="A29" s="43"/>
      <c r="B29" s="43"/>
      <c r="C29" s="38"/>
      <c r="D29" s="38"/>
      <c r="E29" s="38"/>
      <c r="F29" s="40"/>
      <c r="G29" s="41"/>
      <c r="H29" s="42"/>
      <c r="I29" s="42"/>
      <c r="J29" s="41"/>
      <c r="K29" s="38"/>
    </row>
    <row r="30" spans="1:11" ht="15.75" x14ac:dyDescent="0.25">
      <c r="A30" s="43"/>
      <c r="B30" s="43"/>
      <c r="C30" s="38"/>
      <c r="D30" s="38"/>
      <c r="E30" s="38"/>
      <c r="F30" s="40"/>
      <c r="G30" s="41"/>
      <c r="H30" s="42"/>
      <c r="I30" s="42"/>
      <c r="J30" s="41"/>
      <c r="K30" s="38"/>
    </row>
    <row r="31" spans="1:11" x14ac:dyDescent="0.25">
      <c r="A31" s="38"/>
      <c r="B31" s="38"/>
      <c r="C31" s="38"/>
      <c r="D31" s="38"/>
      <c r="E31" s="38"/>
      <c r="F31" s="40"/>
      <c r="G31" s="41"/>
      <c r="H31" s="42"/>
      <c r="I31" s="42"/>
      <c r="J31" s="41"/>
      <c r="K31" s="38"/>
    </row>
    <row r="32" spans="1:11" x14ac:dyDescent="0.25">
      <c r="A32" s="38"/>
      <c r="B32" s="38"/>
      <c r="C32" s="38"/>
      <c r="D32" s="38"/>
      <c r="E32" s="38"/>
      <c r="F32" s="40"/>
      <c r="G32" s="41"/>
      <c r="H32" s="42"/>
      <c r="I32" s="42"/>
      <c r="J32" s="41"/>
      <c r="K32" s="38"/>
    </row>
    <row r="33" spans="1:11" x14ac:dyDescent="0.25">
      <c r="A33" s="38"/>
      <c r="B33" s="38"/>
      <c r="C33" s="38"/>
      <c r="D33" s="38"/>
      <c r="E33" s="38"/>
      <c r="F33" s="40"/>
      <c r="G33" s="41"/>
      <c r="H33" s="42"/>
      <c r="I33" s="42"/>
      <c r="J33" s="41"/>
      <c r="K33" s="38"/>
    </row>
    <row r="34" spans="1:11" x14ac:dyDescent="0.25">
      <c r="A34" s="38"/>
      <c r="B34" s="38"/>
      <c r="C34" s="38"/>
      <c r="D34" s="38"/>
      <c r="E34" s="38"/>
      <c r="F34" s="40"/>
      <c r="G34" s="41"/>
      <c r="H34" s="42"/>
      <c r="I34" s="42"/>
      <c r="J34" s="41"/>
      <c r="K34" s="38"/>
    </row>
    <row r="35" spans="1:11" x14ac:dyDescent="0.25">
      <c r="A35" s="38"/>
      <c r="B35" s="38"/>
      <c r="C35" s="38"/>
      <c r="D35" s="38"/>
      <c r="E35" s="38"/>
      <c r="F35" s="40"/>
      <c r="G35" s="41"/>
      <c r="H35" s="42"/>
      <c r="I35" s="38"/>
      <c r="J35" s="38"/>
      <c r="K35" s="38"/>
    </row>
    <row r="36" spans="1:11" ht="21" x14ac:dyDescent="0.35">
      <c r="A36" s="38"/>
      <c r="B36" s="38"/>
      <c r="C36" s="38"/>
      <c r="D36" s="38"/>
      <c r="E36" s="38"/>
      <c r="F36" s="38"/>
      <c r="G36" s="44"/>
      <c r="H36" s="38"/>
      <c r="I36" s="44"/>
      <c r="J36" s="45"/>
      <c r="K36" s="38"/>
    </row>
    <row r="37" spans="1:11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</row>
    <row r="38" spans="1:11" ht="18.75" x14ac:dyDescent="0.3">
      <c r="A38" s="38"/>
      <c r="B38" s="38"/>
      <c r="C38" s="38"/>
      <c r="D38" s="38"/>
      <c r="E38" s="38"/>
      <c r="F38" s="38"/>
      <c r="G38" s="38"/>
      <c r="H38" s="38"/>
      <c r="I38" s="38"/>
      <c r="J38" s="46"/>
      <c r="K38" s="38"/>
    </row>
    <row r="39" spans="1:1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</row>
  </sheetData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workbookViewId="0">
      <selection activeCell="D14" sqref="D14"/>
    </sheetView>
  </sheetViews>
  <sheetFormatPr defaultRowHeight="15" x14ac:dyDescent="0.25"/>
  <cols>
    <col min="1" max="1" width="30.140625" customWidth="1"/>
    <col min="5" max="5" width="9.5703125" customWidth="1"/>
  </cols>
  <sheetData>
    <row r="1" spans="1:11" ht="38.25" x14ac:dyDescent="0.25">
      <c r="A1" s="15" t="s">
        <v>94</v>
      </c>
    </row>
    <row r="2" spans="1:11" ht="16.5" thickBot="1" x14ac:dyDescent="0.3">
      <c r="D2" s="49" t="s">
        <v>121</v>
      </c>
    </row>
    <row r="3" spans="1:11" ht="19.5" thickBot="1" x14ac:dyDescent="0.35">
      <c r="A3" s="12" t="s">
        <v>14</v>
      </c>
      <c r="B3" s="13">
        <v>2015</v>
      </c>
      <c r="D3" s="32" t="s">
        <v>117</v>
      </c>
    </row>
    <row r="4" spans="1:11" ht="15.75" thickBot="1" x14ac:dyDescent="0.3">
      <c r="A4" s="14" t="s">
        <v>15</v>
      </c>
      <c r="B4" s="17">
        <v>4090.56</v>
      </c>
      <c r="D4" s="48" t="s">
        <v>118</v>
      </c>
      <c r="E4" t="s">
        <v>115</v>
      </c>
      <c r="G4" t="s">
        <v>119</v>
      </c>
    </row>
    <row r="5" spans="1:11" ht="16.5" thickBot="1" x14ac:dyDescent="0.3">
      <c r="A5" s="14" t="s">
        <v>16</v>
      </c>
      <c r="B5" s="17">
        <v>1217.73</v>
      </c>
      <c r="D5" s="48"/>
      <c r="H5" s="49"/>
      <c r="I5" s="49"/>
      <c r="J5" s="49"/>
      <c r="K5" s="49"/>
    </row>
    <row r="6" spans="1:11" ht="16.5" thickBot="1" x14ac:dyDescent="0.3">
      <c r="A6" s="14" t="s">
        <v>17</v>
      </c>
      <c r="B6" s="17">
        <v>850.88</v>
      </c>
      <c r="D6" s="48" t="s">
        <v>118</v>
      </c>
      <c r="E6" t="s">
        <v>116</v>
      </c>
      <c r="G6" t="s">
        <v>120</v>
      </c>
      <c r="H6" s="49"/>
      <c r="I6" s="49"/>
    </row>
    <row r="7" spans="1:11" ht="15.75" thickBot="1" x14ac:dyDescent="0.3">
      <c r="A7" s="14" t="s">
        <v>18</v>
      </c>
      <c r="B7" s="17">
        <v>982.41</v>
      </c>
    </row>
    <row r="8" spans="1:11" ht="16.5" thickBot="1" x14ac:dyDescent="0.3">
      <c r="A8" s="14" t="s">
        <v>19</v>
      </c>
      <c r="B8" s="17">
        <v>1177.67</v>
      </c>
      <c r="D8" s="49" t="s">
        <v>122</v>
      </c>
    </row>
    <row r="9" spans="1:11" ht="15.75" thickBot="1" x14ac:dyDescent="0.3">
      <c r="A9" s="14" t="s">
        <v>20</v>
      </c>
      <c r="B9" s="17">
        <v>74.25</v>
      </c>
    </row>
    <row r="10" spans="1:11" ht="21.75" thickBot="1" x14ac:dyDescent="0.4">
      <c r="A10" s="14" t="s">
        <v>21</v>
      </c>
      <c r="B10" s="17">
        <v>162.37</v>
      </c>
      <c r="D10" s="31" t="s">
        <v>12</v>
      </c>
      <c r="E10" s="31"/>
    </row>
    <row r="11" spans="1:11" ht="21.75" thickBot="1" x14ac:dyDescent="0.4">
      <c r="A11" s="14" t="s">
        <v>22</v>
      </c>
      <c r="B11" s="17">
        <v>212.41</v>
      </c>
      <c r="D11" s="31" t="s">
        <v>13</v>
      </c>
      <c r="E11" s="31"/>
    </row>
    <row r="12" spans="1:11" ht="15.75" thickBot="1" x14ac:dyDescent="0.3">
      <c r="A12" s="14" t="s">
        <v>23</v>
      </c>
      <c r="B12" s="17">
        <v>110.65</v>
      </c>
    </row>
    <row r="13" spans="1:11" ht="15.75" thickBot="1" x14ac:dyDescent="0.3">
      <c r="A13" s="14" t="s">
        <v>24</v>
      </c>
      <c r="B13" s="17">
        <v>146.06</v>
      </c>
    </row>
    <row r="14" spans="1:11" ht="15.75" thickBot="1" x14ac:dyDescent="0.3">
      <c r="A14" s="14" t="s">
        <v>25</v>
      </c>
      <c r="B14" s="17">
        <v>170.79</v>
      </c>
      <c r="E14" s="16"/>
    </row>
    <row r="15" spans="1:11" ht="15.75" thickBot="1" x14ac:dyDescent="0.3">
      <c r="A15" s="14" t="s">
        <v>26</v>
      </c>
      <c r="B15" s="17">
        <v>165.52</v>
      </c>
      <c r="E15" s="16"/>
    </row>
    <row r="16" spans="1:11" ht="15.75" thickBot="1" x14ac:dyDescent="0.3">
      <c r="A16" s="14" t="s">
        <v>27</v>
      </c>
      <c r="B16" s="17">
        <v>88.82</v>
      </c>
    </row>
    <row r="17" spans="1:2" ht="15.75" thickBot="1" x14ac:dyDescent="0.3">
      <c r="A17" s="14" t="s">
        <v>28</v>
      </c>
      <c r="B17" s="17">
        <v>131.57</v>
      </c>
    </row>
    <row r="18" spans="1:2" ht="15.75" thickBot="1" x14ac:dyDescent="0.3">
      <c r="A18" s="14" t="s">
        <v>29</v>
      </c>
      <c r="B18" s="17">
        <v>175.58</v>
      </c>
    </row>
    <row r="19" spans="1:2" ht="15.75" thickBot="1" x14ac:dyDescent="0.3">
      <c r="A19" s="14" t="s">
        <v>30</v>
      </c>
      <c r="B19" s="17">
        <v>79.64</v>
      </c>
    </row>
    <row r="20" spans="1:2" ht="15.75" thickBot="1" x14ac:dyDescent="0.3">
      <c r="A20" s="14" t="s">
        <v>31</v>
      </c>
      <c r="B20" s="17">
        <v>167.57</v>
      </c>
    </row>
    <row r="21" spans="1:2" ht="15.75" thickBot="1" x14ac:dyDescent="0.3">
      <c r="A21" s="14" t="s">
        <v>32</v>
      </c>
      <c r="B21" s="17">
        <v>82.53</v>
      </c>
    </row>
    <row r="22" spans="1:2" ht="15.75" thickBot="1" x14ac:dyDescent="0.3">
      <c r="A22" s="14" t="s">
        <v>33</v>
      </c>
      <c r="B22" s="17">
        <v>107.84</v>
      </c>
    </row>
    <row r="23" spans="1:2" ht="15.75" thickBot="1" x14ac:dyDescent="0.3">
      <c r="A23" s="14" t="s">
        <v>34</v>
      </c>
      <c r="B23" s="17">
        <v>154.13</v>
      </c>
    </row>
    <row r="24" spans="1:2" ht="15.75" thickBot="1" x14ac:dyDescent="0.3">
      <c r="A24" s="14" t="s">
        <v>35</v>
      </c>
      <c r="B24" s="17">
        <v>136.24</v>
      </c>
    </row>
    <row r="25" spans="1:2" ht="15.75" thickBot="1" x14ac:dyDescent="0.3">
      <c r="A25" s="14" t="s">
        <v>36</v>
      </c>
      <c r="B25" s="17">
        <v>141.96</v>
      </c>
    </row>
    <row r="26" spans="1:2" ht="15.75" thickBot="1" x14ac:dyDescent="0.3">
      <c r="A26" s="14" t="s">
        <v>37</v>
      </c>
      <c r="B26" s="17">
        <v>118.62</v>
      </c>
    </row>
    <row r="27" spans="1:2" ht="15.75" thickBot="1" x14ac:dyDescent="0.3">
      <c r="A27" s="14" t="s">
        <v>38</v>
      </c>
      <c r="B27" s="17">
        <v>168.79</v>
      </c>
    </row>
    <row r="28" spans="1:2" ht="15.75" thickBot="1" x14ac:dyDescent="0.3">
      <c r="A28" s="14" t="s">
        <v>39</v>
      </c>
      <c r="B28" s="17">
        <v>93.77</v>
      </c>
    </row>
    <row r="29" spans="1:2" ht="15.75" thickBot="1" x14ac:dyDescent="0.3">
      <c r="A29" s="14" t="s">
        <v>40</v>
      </c>
      <c r="B29" s="17">
        <v>72.98</v>
      </c>
    </row>
    <row r="30" spans="1:2" ht="15.75" thickBot="1" x14ac:dyDescent="0.3">
      <c r="A30" s="14" t="s">
        <v>41</v>
      </c>
      <c r="B30" s="17">
        <v>184.11</v>
      </c>
    </row>
    <row r="31" spans="1:2" ht="15.75" thickBot="1" x14ac:dyDescent="0.3">
      <c r="A31" s="14" t="s">
        <v>42</v>
      </c>
      <c r="B31" s="17">
        <v>105.37</v>
      </c>
    </row>
    <row r="32" spans="1:2" ht="15.75" thickBot="1" x14ac:dyDescent="0.3">
      <c r="A32" s="14" t="s">
        <v>43</v>
      </c>
      <c r="B32" s="17">
        <v>147.91999999999999</v>
      </c>
    </row>
    <row r="33" spans="1:2" ht="15.75" thickBot="1" x14ac:dyDescent="0.3">
      <c r="A33" s="14" t="s">
        <v>44</v>
      </c>
      <c r="B33" s="17">
        <v>119.5</v>
      </c>
    </row>
    <row r="34" spans="1:2" ht="15.75" thickBot="1" x14ac:dyDescent="0.3">
      <c r="A34" s="14" t="s">
        <v>45</v>
      </c>
      <c r="B34" s="17">
        <v>78.77</v>
      </c>
    </row>
    <row r="35" spans="1:2" ht="15.75" thickBot="1" x14ac:dyDescent="0.3">
      <c r="A35" s="14" t="s">
        <v>46</v>
      </c>
      <c r="B35" s="17">
        <v>75.23</v>
      </c>
    </row>
    <row r="36" spans="1:2" ht="15.75" thickBot="1" x14ac:dyDescent="0.3">
      <c r="A36" s="14" t="s">
        <v>47</v>
      </c>
      <c r="B36" s="17">
        <v>191.64</v>
      </c>
    </row>
    <row r="37" spans="1:2" ht="15.75" thickBot="1" x14ac:dyDescent="0.3">
      <c r="A37" s="14" t="s">
        <v>48</v>
      </c>
      <c r="B37" s="17">
        <v>109</v>
      </c>
    </row>
    <row r="38" spans="1:2" ht="15.75" thickBot="1" x14ac:dyDescent="0.3">
      <c r="A38" s="14" t="s">
        <v>49</v>
      </c>
      <c r="B38" s="17">
        <v>119.69</v>
      </c>
    </row>
    <row r="39" spans="1:2" ht="15.75" thickBot="1" x14ac:dyDescent="0.3">
      <c r="A39" s="14" t="s">
        <v>50</v>
      </c>
      <c r="B39" s="17">
        <v>80.290000000000006</v>
      </c>
    </row>
    <row r="40" spans="1:2" ht="15.75" thickBot="1" x14ac:dyDescent="0.3">
      <c r="A40" s="14" t="s">
        <v>51</v>
      </c>
      <c r="B40" s="17">
        <v>190.71</v>
      </c>
    </row>
    <row r="41" spans="1:2" ht="15.75" thickBot="1" x14ac:dyDescent="0.3">
      <c r="A41" s="14" t="s">
        <v>52</v>
      </c>
      <c r="B41" s="17">
        <v>54.05</v>
      </c>
    </row>
    <row r="42" spans="1:2" ht="15.75" thickBot="1" x14ac:dyDescent="0.3">
      <c r="A42" s="14" t="s">
        <v>53</v>
      </c>
      <c r="B42" s="17">
        <v>131.61000000000001</v>
      </c>
    </row>
    <row r="43" spans="1:2" ht="15.75" thickBot="1" x14ac:dyDescent="0.3">
      <c r="A43" s="14" t="s">
        <v>54</v>
      </c>
      <c r="B43" s="17">
        <v>88.54</v>
      </c>
    </row>
    <row r="44" spans="1:2" ht="15.75" thickBot="1" x14ac:dyDescent="0.3">
      <c r="A44" s="14" t="s">
        <v>55</v>
      </c>
      <c r="B44" s="17">
        <v>88.55</v>
      </c>
    </row>
    <row r="45" spans="1:2" ht="15.75" thickBot="1" x14ac:dyDescent="0.3">
      <c r="A45" s="14" t="s">
        <v>56</v>
      </c>
      <c r="B45" s="17">
        <v>41.14</v>
      </c>
    </row>
    <row r="46" spans="1:2" ht="15.75" thickBot="1" x14ac:dyDescent="0.3">
      <c r="A46" s="14" t="s">
        <v>57</v>
      </c>
      <c r="B46" s="17">
        <v>52.65</v>
      </c>
    </row>
    <row r="47" spans="1:2" ht="15.75" thickBot="1" x14ac:dyDescent="0.3">
      <c r="A47" s="14" t="s">
        <v>58</v>
      </c>
      <c r="B47" s="17">
        <v>90.87</v>
      </c>
    </row>
    <row r="48" spans="1:2" ht="15.75" thickBot="1" x14ac:dyDescent="0.3">
      <c r="A48" s="14" t="s">
        <v>59</v>
      </c>
      <c r="B48" s="17">
        <v>62.66</v>
      </c>
    </row>
    <row r="49" spans="1:2" ht="15.75" thickBot="1" x14ac:dyDescent="0.3">
      <c r="A49" s="14" t="s">
        <v>60</v>
      </c>
      <c r="B49" s="17">
        <v>91.93</v>
      </c>
    </row>
    <row r="50" spans="1:2" ht="15.75" thickBot="1" x14ac:dyDescent="0.3">
      <c r="A50" s="14" t="s">
        <v>61</v>
      </c>
      <c r="B50" s="17">
        <v>137.1</v>
      </c>
    </row>
    <row r="51" spans="1:2" ht="15.75" thickBot="1" x14ac:dyDescent="0.3">
      <c r="A51" s="14" t="s">
        <v>62</v>
      </c>
      <c r="B51" s="17">
        <v>55.9</v>
      </c>
    </row>
    <row r="52" spans="1:2" ht="15.75" thickBot="1" x14ac:dyDescent="0.3">
      <c r="A52" s="14" t="s">
        <v>63</v>
      </c>
      <c r="B52" s="17">
        <v>49.63</v>
      </c>
    </row>
    <row r="53" spans="1:2" ht="15.75" thickBot="1" x14ac:dyDescent="0.3">
      <c r="A53" s="14" t="s">
        <v>64</v>
      </c>
      <c r="B53" s="17">
        <v>72.510000000000005</v>
      </c>
    </row>
    <row r="54" spans="1:2" ht="15.75" thickBot="1" x14ac:dyDescent="0.3">
      <c r="A54" s="14" t="s">
        <v>65</v>
      </c>
      <c r="B54" s="17">
        <v>38.61</v>
      </c>
    </row>
    <row r="55" spans="1:2" ht="15.75" thickBot="1" x14ac:dyDescent="0.3">
      <c r="A55" s="14" t="s">
        <v>66</v>
      </c>
      <c r="B55" s="17">
        <v>89.94</v>
      </c>
    </row>
    <row r="56" spans="1:2" ht="15.75" thickBot="1" x14ac:dyDescent="0.3">
      <c r="A56" s="14" t="s">
        <v>67</v>
      </c>
      <c r="B56" s="17">
        <v>46.19</v>
      </c>
    </row>
    <row r="57" spans="1:2" ht="15.75" thickBot="1" x14ac:dyDescent="0.3">
      <c r="A57" s="14" t="s">
        <v>68</v>
      </c>
      <c r="B57" s="17">
        <v>55.01</v>
      </c>
    </row>
    <row r="58" spans="1:2" ht="15.75" thickBot="1" x14ac:dyDescent="0.3">
      <c r="A58" s="14" t="s">
        <v>69</v>
      </c>
      <c r="B58" s="17">
        <v>57.55</v>
      </c>
    </row>
    <row r="59" spans="1:2" ht="15.75" thickBot="1" x14ac:dyDescent="0.3">
      <c r="A59" s="14" t="s">
        <v>70</v>
      </c>
      <c r="B59" s="17">
        <v>75.47</v>
      </c>
    </row>
    <row r="60" spans="1:2" ht="15.75" thickBot="1" x14ac:dyDescent="0.3">
      <c r="A60" s="14" t="s">
        <v>71</v>
      </c>
      <c r="B60" s="17">
        <v>53.19</v>
      </c>
    </row>
    <row r="61" spans="1:2" ht="15.75" thickBot="1" x14ac:dyDescent="0.3">
      <c r="A61" s="14" t="s">
        <v>72</v>
      </c>
      <c r="B61" s="17">
        <v>59.99</v>
      </c>
    </row>
    <row r="62" spans="1:2" ht="15.75" thickBot="1" x14ac:dyDescent="0.3">
      <c r="A62" s="14" t="s">
        <v>73</v>
      </c>
      <c r="B62" s="17">
        <v>104.63</v>
      </c>
    </row>
    <row r="63" spans="1:2" ht="15.75" thickBot="1" x14ac:dyDescent="0.3">
      <c r="A63" s="14" t="s">
        <v>74</v>
      </c>
      <c r="B63" s="17">
        <v>83.14</v>
      </c>
    </row>
    <row r="64" spans="1:2" ht="15.75" thickBot="1" x14ac:dyDescent="0.3">
      <c r="A64" s="14" t="s">
        <v>75</v>
      </c>
      <c r="B64" s="17">
        <v>84.07</v>
      </c>
    </row>
    <row r="65" spans="1:2" ht="15.75" thickBot="1" x14ac:dyDescent="0.3">
      <c r="A65" s="14" t="s">
        <v>76</v>
      </c>
      <c r="B65" s="17">
        <v>115.62</v>
      </c>
    </row>
    <row r="66" spans="1:2" ht="15.75" thickBot="1" x14ac:dyDescent="0.3">
      <c r="A66" s="14" t="s">
        <v>77</v>
      </c>
      <c r="B66" s="17">
        <v>79.319999999999993</v>
      </c>
    </row>
    <row r="67" spans="1:2" ht="15.75" thickBot="1" x14ac:dyDescent="0.3">
      <c r="A67" s="14" t="s">
        <v>78</v>
      </c>
      <c r="B67" s="17">
        <v>28.54</v>
      </c>
    </row>
    <row r="68" spans="1:2" ht="15.75" thickBot="1" x14ac:dyDescent="0.3">
      <c r="A68" s="14" t="s">
        <v>79</v>
      </c>
      <c r="B68" s="17">
        <v>94.56</v>
      </c>
    </row>
    <row r="69" spans="1:2" ht="15.75" thickBot="1" x14ac:dyDescent="0.3">
      <c r="A69" s="14" t="s">
        <v>80</v>
      </c>
      <c r="B69" s="17">
        <v>184.33</v>
      </c>
    </row>
    <row r="70" spans="1:2" ht="15.75" thickBot="1" x14ac:dyDescent="0.3">
      <c r="A70" s="14" t="s">
        <v>81</v>
      </c>
      <c r="B70" s="17">
        <v>108.45</v>
      </c>
    </row>
    <row r="71" spans="1:2" ht="15.75" thickBot="1" x14ac:dyDescent="0.3">
      <c r="A71" s="14" t="s">
        <v>82</v>
      </c>
      <c r="B71" s="17">
        <v>46.38</v>
      </c>
    </row>
    <row r="72" spans="1:2" ht="15.75" thickBot="1" x14ac:dyDescent="0.3">
      <c r="A72" s="14" t="s">
        <v>83</v>
      </c>
      <c r="B72" s="17">
        <v>168.55</v>
      </c>
    </row>
    <row r="73" spans="1:2" ht="15.75" thickBot="1" x14ac:dyDescent="0.3">
      <c r="A73" s="14" t="s">
        <v>84</v>
      </c>
      <c r="B73" s="17">
        <v>98.68</v>
      </c>
    </row>
    <row r="74" spans="1:2" ht="15.75" thickBot="1" x14ac:dyDescent="0.3">
      <c r="A74" s="14" t="s">
        <v>85</v>
      </c>
      <c r="B74" s="17">
        <v>54.02</v>
      </c>
    </row>
    <row r="75" spans="1:2" ht="15.75" thickBot="1" x14ac:dyDescent="0.3">
      <c r="A75" s="14" t="s">
        <v>86</v>
      </c>
      <c r="B75" s="17">
        <v>793.23</v>
      </c>
    </row>
    <row r="76" spans="1:2" ht="15.75" thickBot="1" x14ac:dyDescent="0.3">
      <c r="A76" s="14" t="s">
        <v>87</v>
      </c>
      <c r="B76" s="17">
        <v>1023.68</v>
      </c>
    </row>
    <row r="77" spans="1:2" ht="15.75" thickBot="1" x14ac:dyDescent="0.3">
      <c r="A77" s="14" t="s">
        <v>88</v>
      </c>
      <c r="B77" s="17">
        <v>1742.02</v>
      </c>
    </row>
    <row r="78" spans="1:2" ht="15.75" thickBot="1" x14ac:dyDescent="0.3">
      <c r="A78" s="14" t="s">
        <v>89</v>
      </c>
      <c r="B78" s="17">
        <v>981.53</v>
      </c>
    </row>
    <row r="79" spans="1:2" ht="15.75" thickBot="1" x14ac:dyDescent="0.3">
      <c r="A79" s="14" t="s">
        <v>90</v>
      </c>
      <c r="B79" s="17">
        <v>80.790000000000006</v>
      </c>
    </row>
    <row r="80" spans="1:2" ht="15.75" thickBot="1" x14ac:dyDescent="0.3">
      <c r="A80" s="14" t="s">
        <v>91</v>
      </c>
      <c r="B80" s="17">
        <v>108.62</v>
      </c>
    </row>
    <row r="81" spans="1:2" ht="15.75" thickBot="1" x14ac:dyDescent="0.3">
      <c r="A81" s="14" t="s">
        <v>92</v>
      </c>
      <c r="B81" s="17">
        <v>53.51</v>
      </c>
    </row>
    <row r="82" spans="1:2" ht="15.75" thickBot="1" x14ac:dyDescent="0.3">
      <c r="A82" s="14" t="s">
        <v>93</v>
      </c>
      <c r="B82" s="17">
        <v>42.34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topLeftCell="A4" workbookViewId="0">
      <selection activeCell="O20" sqref="O20"/>
    </sheetView>
  </sheetViews>
  <sheetFormatPr defaultRowHeight="15" x14ac:dyDescent="0.25"/>
  <cols>
    <col min="1" max="1" width="30.140625" customWidth="1"/>
    <col min="4" max="4" width="7.85546875" customWidth="1"/>
    <col min="13" max="13" width="18.5703125" customWidth="1"/>
    <col min="14" max="14" width="12.7109375" customWidth="1"/>
    <col min="15" max="15" width="10.140625" customWidth="1"/>
  </cols>
  <sheetData>
    <row r="1" spans="1:15" ht="42.75" customHeight="1" x14ac:dyDescent="0.25">
      <c r="A1" s="15" t="s">
        <v>94</v>
      </c>
    </row>
    <row r="2" spans="1:15" ht="15.75" thickBot="1" x14ac:dyDescent="0.3"/>
    <row r="3" spans="1:15" ht="21.75" thickBot="1" x14ac:dyDescent="0.4">
      <c r="A3" s="12" t="s">
        <v>14</v>
      </c>
      <c r="B3" s="13">
        <v>2015</v>
      </c>
      <c r="I3" s="31" t="s">
        <v>12</v>
      </c>
      <c r="J3" s="31"/>
    </row>
    <row r="4" spans="1:15" ht="21.75" thickBot="1" x14ac:dyDescent="0.4">
      <c r="A4" s="14" t="s">
        <v>15</v>
      </c>
      <c r="B4" s="17">
        <v>4090.56</v>
      </c>
      <c r="D4" t="s">
        <v>95</v>
      </c>
      <c r="E4">
        <f>COUNT(B4:B82)</f>
        <v>79</v>
      </c>
      <c r="F4" s="16"/>
      <c r="I4" s="31" t="s">
        <v>13</v>
      </c>
      <c r="J4" s="31"/>
    </row>
    <row r="5" spans="1:15" ht="15.75" thickBot="1" x14ac:dyDescent="0.3">
      <c r="A5" s="14" t="s">
        <v>16</v>
      </c>
      <c r="B5" s="17">
        <v>1217.73</v>
      </c>
      <c r="D5" t="s">
        <v>96</v>
      </c>
      <c r="E5" s="16">
        <f>MIN(B4:B82)</f>
        <v>28.54</v>
      </c>
    </row>
    <row r="6" spans="1:15" ht="15.75" thickBot="1" x14ac:dyDescent="0.3">
      <c r="A6" s="14" t="s">
        <v>17</v>
      </c>
      <c r="B6" s="17">
        <v>850.88</v>
      </c>
      <c r="D6" t="s">
        <v>97</v>
      </c>
      <c r="E6" s="16">
        <f>MAX(B4:B82)</f>
        <v>4090.56</v>
      </c>
    </row>
    <row r="7" spans="1:15" ht="15.75" thickBot="1" x14ac:dyDescent="0.3">
      <c r="A7" s="14" t="s">
        <v>18</v>
      </c>
      <c r="B7" s="17">
        <v>982.41</v>
      </c>
      <c r="D7" t="s">
        <v>98</v>
      </c>
      <c r="E7" s="16">
        <f>SQRT(E4)</f>
        <v>8.8881944173155887</v>
      </c>
      <c r="F7">
        <v>9</v>
      </c>
    </row>
    <row r="8" spans="1:15" ht="15.75" thickBot="1" x14ac:dyDescent="0.3">
      <c r="A8" s="14" t="s">
        <v>19</v>
      </c>
      <c r="B8" s="17">
        <v>1177.67</v>
      </c>
      <c r="D8" t="s">
        <v>99</v>
      </c>
      <c r="E8" s="16">
        <f>+(E6-E5)/E7</f>
        <v>457.01295553195274</v>
      </c>
      <c r="F8">
        <v>460</v>
      </c>
    </row>
    <row r="9" spans="1:15" ht="15.75" thickBot="1" x14ac:dyDescent="0.3">
      <c r="A9" s="14" t="s">
        <v>20</v>
      </c>
      <c r="B9" s="17">
        <v>74.25</v>
      </c>
    </row>
    <row r="10" spans="1:15" ht="15.75" thickBot="1" x14ac:dyDescent="0.3">
      <c r="A10" s="14" t="s">
        <v>21</v>
      </c>
      <c r="B10" s="17">
        <v>162.37</v>
      </c>
      <c r="D10" s="24" t="s">
        <v>1</v>
      </c>
      <c r="E10" s="24" t="s">
        <v>2</v>
      </c>
      <c r="F10" s="22" t="s">
        <v>100</v>
      </c>
      <c r="G10" s="22" t="s">
        <v>3</v>
      </c>
      <c r="H10" s="27" t="s">
        <v>4</v>
      </c>
      <c r="I10" s="27" t="s">
        <v>101</v>
      </c>
      <c r="J10" s="27" t="s">
        <v>10</v>
      </c>
      <c r="K10" s="27" t="s">
        <v>7</v>
      </c>
      <c r="L10" s="27" t="s">
        <v>104</v>
      </c>
      <c r="M10" s="27" t="s">
        <v>105</v>
      </c>
      <c r="N10" s="27" t="s">
        <v>106</v>
      </c>
      <c r="O10" s="27" t="s">
        <v>107</v>
      </c>
    </row>
    <row r="11" spans="1:15" ht="15.75" thickBot="1" x14ac:dyDescent="0.3">
      <c r="A11" s="14" t="s">
        <v>22</v>
      </c>
      <c r="B11" s="17">
        <v>212.41</v>
      </c>
      <c r="D11">
        <v>0</v>
      </c>
      <c r="E11">
        <v>50</v>
      </c>
      <c r="F11" s="20">
        <v>50</v>
      </c>
      <c r="G11" s="21">
        <v>7</v>
      </c>
      <c r="H11">
        <f>+(D11+E11)/2</f>
        <v>25</v>
      </c>
      <c r="I11">
        <f>+H11*G11</f>
        <v>175</v>
      </c>
      <c r="J11">
        <f>(H11-$E$19)^2*G11</f>
        <v>823725.36452491581</v>
      </c>
      <c r="K11" s="18">
        <f>NORMDIST(E11,E19,E21,1)</f>
        <v>0.18312156716486713</v>
      </c>
      <c r="L11" s="8">
        <f>+$G$17*K11</f>
        <v>14.466603806024503</v>
      </c>
      <c r="M11" s="8">
        <v>14.466603806024503</v>
      </c>
      <c r="N11" s="21">
        <v>7</v>
      </c>
      <c r="O11" s="8">
        <f>+(N11-L11)^2/L11</f>
        <v>3.8537152979141434</v>
      </c>
    </row>
    <row r="12" spans="1:15" ht="15.75" thickBot="1" x14ac:dyDescent="0.3">
      <c r="A12" s="14" t="s">
        <v>23</v>
      </c>
      <c r="B12" s="17">
        <v>110.65</v>
      </c>
      <c r="D12">
        <f>+E11</f>
        <v>50</v>
      </c>
      <c r="E12">
        <f>+D12+$F$8</f>
        <v>510</v>
      </c>
      <c r="F12" s="20">
        <v>510</v>
      </c>
      <c r="G12" s="21">
        <v>63</v>
      </c>
      <c r="H12">
        <f t="shared" ref="H12:H15" si="0">+(D12+E12)/2</f>
        <v>280</v>
      </c>
      <c r="I12">
        <f t="shared" ref="I12:I16" si="1">+H12*G12</f>
        <v>17640</v>
      </c>
      <c r="J12">
        <f t="shared" ref="J12:J16" si="2">(H12-$E$19)^2*G12</f>
        <v>488293.15414196427</v>
      </c>
      <c r="K12" s="18">
        <f>NORMDIST(E12,$E$19,$E$21,1)-NORMDIST(D12,$E$19,$E$21,1)</f>
        <v>0.47351772122734426</v>
      </c>
      <c r="L12" s="8">
        <f>+$G$17*K12</f>
        <v>37.407899976960195</v>
      </c>
      <c r="M12" s="8">
        <v>37.407899976960195</v>
      </c>
      <c r="N12" s="21">
        <v>63</v>
      </c>
      <c r="O12" s="8">
        <f>+(N12-L12)^2/L12</f>
        <v>17.508483074234746</v>
      </c>
    </row>
    <row r="13" spans="1:15" ht="15.75" thickBot="1" x14ac:dyDescent="0.3">
      <c r="A13" s="14" t="s">
        <v>24</v>
      </c>
      <c r="B13" s="17">
        <v>146.06</v>
      </c>
      <c r="D13">
        <f t="shared" ref="D13:D16" si="3">+E12</f>
        <v>510</v>
      </c>
      <c r="E13">
        <f t="shared" ref="E13:E15" si="4">+D13+$F$8</f>
        <v>970</v>
      </c>
      <c r="F13" s="20">
        <v>970</v>
      </c>
      <c r="G13" s="21">
        <v>2</v>
      </c>
      <c r="H13">
        <f t="shared" si="0"/>
        <v>740</v>
      </c>
      <c r="I13">
        <f t="shared" si="1"/>
        <v>1480</v>
      </c>
      <c r="J13">
        <f t="shared" si="2"/>
        <v>276711.49655503925</v>
      </c>
      <c r="K13" s="18">
        <f t="shared" ref="K13:K15" si="5">NORMDIST(E13,$E$19,$E$21,1)-NORMDIST(D13,$E$19,$E$21,1)</f>
        <v>0.29974159947621892</v>
      </c>
      <c r="L13" s="8">
        <f>+$G$17*K13</f>
        <v>23.679586358621293</v>
      </c>
      <c r="M13" s="8">
        <f>L13+L14+L15+L16</f>
        <v>27.125496217015296</v>
      </c>
      <c r="N13" s="21">
        <v>9</v>
      </c>
      <c r="O13" s="8">
        <f>+(N13-L13)^2/L13</f>
        <v>9.1002542188311661</v>
      </c>
    </row>
    <row r="14" spans="1:15" ht="15.75" thickBot="1" x14ac:dyDescent="0.3">
      <c r="A14" s="14" t="s">
        <v>25</v>
      </c>
      <c r="B14" s="17">
        <v>170.79</v>
      </c>
      <c r="D14">
        <f t="shared" si="3"/>
        <v>970</v>
      </c>
      <c r="E14">
        <f t="shared" si="4"/>
        <v>1430</v>
      </c>
      <c r="F14" s="20">
        <v>1430</v>
      </c>
      <c r="G14" s="21">
        <v>5</v>
      </c>
      <c r="H14">
        <f t="shared" si="0"/>
        <v>1200</v>
      </c>
      <c r="I14">
        <f t="shared" si="1"/>
        <v>6000</v>
      </c>
      <c r="J14">
        <f t="shared" si="2"/>
        <v>3460804.0578432949</v>
      </c>
      <c r="K14" s="18">
        <f t="shared" si="5"/>
        <v>4.2342624154607433E-2</v>
      </c>
      <c r="L14" s="18">
        <f t="shared" ref="L14:L16" si="6">+$G$17*K14</f>
        <v>3.345067308213987</v>
      </c>
      <c r="M14" s="8"/>
      <c r="N14">
        <v>7</v>
      </c>
      <c r="O14" s="8"/>
    </row>
    <row r="15" spans="1:15" ht="15.75" thickBot="1" x14ac:dyDescent="0.3">
      <c r="A15" s="14" t="s">
        <v>26</v>
      </c>
      <c r="B15" s="17">
        <v>165.52</v>
      </c>
      <c r="D15">
        <f t="shared" si="3"/>
        <v>1430</v>
      </c>
      <c r="E15">
        <f t="shared" si="4"/>
        <v>1890</v>
      </c>
      <c r="F15" s="20">
        <v>1890</v>
      </c>
      <c r="G15" s="21">
        <v>1</v>
      </c>
      <c r="H15">
        <f t="shared" si="0"/>
        <v>1660</v>
      </c>
      <c r="I15">
        <f t="shared" si="1"/>
        <v>1660</v>
      </c>
      <c r="J15">
        <f t="shared" si="2"/>
        <v>1669165.8748597982</v>
      </c>
      <c r="K15" s="18">
        <f t="shared" si="5"/>
        <v>1.2688208718540928E-3</v>
      </c>
      <c r="L15" s="18">
        <f t="shared" si="6"/>
        <v>0.10023684887647333</v>
      </c>
    </row>
    <row r="16" spans="1:15" ht="15.75" thickBot="1" x14ac:dyDescent="0.3">
      <c r="A16" s="14" t="s">
        <v>27</v>
      </c>
      <c r="B16" s="17">
        <v>88.82</v>
      </c>
      <c r="D16" s="24">
        <f t="shared" si="3"/>
        <v>1890</v>
      </c>
      <c r="E16" s="24"/>
      <c r="F16" s="25">
        <v>2350</v>
      </c>
      <c r="G16" s="26">
        <v>1</v>
      </c>
      <c r="H16" s="24">
        <f>+H15+F8</f>
        <v>2120</v>
      </c>
      <c r="I16" s="24">
        <f t="shared" si="1"/>
        <v>2120</v>
      </c>
      <c r="J16" s="24">
        <f t="shared" si="2"/>
        <v>3069370.9381509377</v>
      </c>
      <c r="K16" s="36">
        <f>1-NORMDIST(D16,E19,E21,1)</f>
        <v>7.6671051081333985E-6</v>
      </c>
      <c r="L16" s="35">
        <f t="shared" si="6"/>
        <v>6.0570130354253848E-4</v>
      </c>
      <c r="M16" s="24"/>
      <c r="N16" s="24"/>
      <c r="O16" s="24"/>
    </row>
    <row r="17" spans="1:16" ht="15.75" thickBot="1" x14ac:dyDescent="0.3">
      <c r="A17" s="14" t="s">
        <v>28</v>
      </c>
      <c r="B17" s="17">
        <v>131.57</v>
      </c>
      <c r="F17" s="20"/>
      <c r="G17" s="21">
        <f>SUM(G11:G16)</f>
        <v>79</v>
      </c>
      <c r="I17" s="1">
        <f>SUM(I11:I16)</f>
        <v>29075</v>
      </c>
      <c r="J17">
        <f>SUM(J11:J16)</f>
        <v>9788070.8860759512</v>
      </c>
      <c r="K17">
        <f>SUM(K11:K16)</f>
        <v>1</v>
      </c>
      <c r="N17" s="29" t="s">
        <v>108</v>
      </c>
      <c r="O17" s="28">
        <f>SUM(O11:O16)</f>
        <v>30.462452590980057</v>
      </c>
    </row>
    <row r="18" spans="1:16" ht="15.75" thickBot="1" x14ac:dyDescent="0.3">
      <c r="A18" s="14" t="s">
        <v>29</v>
      </c>
      <c r="B18" s="17">
        <v>175.58</v>
      </c>
      <c r="F18" s="20"/>
      <c r="G18" s="21"/>
    </row>
    <row r="19" spans="1:16" ht="15.75" thickBot="1" x14ac:dyDescent="0.3">
      <c r="A19" s="14" t="s">
        <v>30</v>
      </c>
      <c r="B19" s="17">
        <v>79.64</v>
      </c>
      <c r="D19" t="s">
        <v>102</v>
      </c>
      <c r="E19" s="16">
        <f>+I17/G17</f>
        <v>368.03797468354429</v>
      </c>
      <c r="F19" s="20"/>
      <c r="G19" s="21"/>
      <c r="N19" s="29" t="s">
        <v>109</v>
      </c>
      <c r="O19" s="30">
        <f>CHIINV(0.05,6-1-2)</f>
        <v>7.8147279032511792</v>
      </c>
    </row>
    <row r="20" spans="1:16" ht="15.75" thickBot="1" x14ac:dyDescent="0.3">
      <c r="A20" s="14" t="s">
        <v>31</v>
      </c>
      <c r="B20" s="17">
        <v>167.57</v>
      </c>
      <c r="D20" t="s">
        <v>10</v>
      </c>
      <c r="E20">
        <f>+J17/G17</f>
        <v>123899.63146931583</v>
      </c>
      <c r="F20" s="21"/>
      <c r="G20" s="21"/>
    </row>
    <row r="21" spans="1:16" ht="19.5" thickBot="1" x14ac:dyDescent="0.35">
      <c r="A21" s="14" t="s">
        <v>32</v>
      </c>
      <c r="B21" s="17">
        <v>82.53</v>
      </c>
      <c r="D21" t="s">
        <v>103</v>
      </c>
      <c r="E21" s="19">
        <f>SQRT(E20)</f>
        <v>351.99379464603612</v>
      </c>
      <c r="F21" s="23"/>
      <c r="G21" s="23"/>
      <c r="H21" s="32" t="s">
        <v>110</v>
      </c>
      <c r="I21" s="32"/>
      <c r="J21" s="32"/>
      <c r="K21" s="32"/>
      <c r="L21" s="32"/>
      <c r="M21" s="32"/>
      <c r="N21" s="32"/>
    </row>
    <row r="22" spans="1:16" ht="15.75" thickBot="1" x14ac:dyDescent="0.3">
      <c r="A22" s="14" t="s">
        <v>33</v>
      </c>
      <c r="B22" s="17">
        <v>107.84</v>
      </c>
    </row>
    <row r="23" spans="1:16" ht="15.75" thickBot="1" x14ac:dyDescent="0.3">
      <c r="A23" s="14" t="s">
        <v>34</v>
      </c>
      <c r="B23" s="17">
        <v>154.13</v>
      </c>
    </row>
    <row r="24" spans="1:16" ht="15.75" thickBot="1" x14ac:dyDescent="0.3">
      <c r="A24" s="14" t="s">
        <v>35</v>
      </c>
      <c r="B24" s="17">
        <v>136.24</v>
      </c>
    </row>
    <row r="25" spans="1:16" ht="15.75" thickBot="1" x14ac:dyDescent="0.3">
      <c r="A25" s="14" t="s">
        <v>36</v>
      </c>
      <c r="B25" s="17">
        <v>141.96</v>
      </c>
    </row>
    <row r="26" spans="1:16" ht="19.5" thickBot="1" x14ac:dyDescent="0.35">
      <c r="A26" s="14" t="s">
        <v>37</v>
      </c>
      <c r="B26" s="17">
        <v>118.62</v>
      </c>
      <c r="M26" s="32" t="s">
        <v>117</v>
      </c>
    </row>
    <row r="27" spans="1:16" ht="15.75" thickBot="1" x14ac:dyDescent="0.3">
      <c r="A27" s="14" t="s">
        <v>38</v>
      </c>
      <c r="B27" s="17">
        <v>168.79</v>
      </c>
      <c r="M27" s="48" t="s">
        <v>118</v>
      </c>
      <c r="N27" t="s">
        <v>115</v>
      </c>
      <c r="P27">
        <f>+(E19-E5)/E21</f>
        <v>0.96449988564412736</v>
      </c>
    </row>
    <row r="28" spans="1:16" ht="15.75" thickBot="1" x14ac:dyDescent="0.3">
      <c r="A28" s="14" t="s">
        <v>39</v>
      </c>
      <c r="B28" s="17">
        <v>93.77</v>
      </c>
      <c r="M28" s="48"/>
    </row>
    <row r="29" spans="1:16" ht="15.75" thickBot="1" x14ac:dyDescent="0.3">
      <c r="A29" s="14" t="s">
        <v>40</v>
      </c>
      <c r="B29" s="17">
        <v>72.98</v>
      </c>
      <c r="M29" s="48" t="s">
        <v>118</v>
      </c>
      <c r="N29" t="s">
        <v>116</v>
      </c>
      <c r="P29">
        <f>+(E6-E19)/E21</f>
        <v>10.575533097280344</v>
      </c>
    </row>
    <row r="30" spans="1:16" ht="15.75" thickBot="1" x14ac:dyDescent="0.3">
      <c r="A30" s="14" t="s">
        <v>41</v>
      </c>
      <c r="B30" s="17">
        <v>184.11</v>
      </c>
      <c r="M30" s="48"/>
    </row>
    <row r="31" spans="1:16" ht="15.75" thickBot="1" x14ac:dyDescent="0.3">
      <c r="A31" s="14" t="s">
        <v>42</v>
      </c>
      <c r="B31" s="17">
        <v>105.37</v>
      </c>
    </row>
    <row r="32" spans="1:16" ht="15.75" thickBot="1" x14ac:dyDescent="0.3">
      <c r="A32" s="14" t="s">
        <v>43</v>
      </c>
      <c r="B32" s="17">
        <v>147.91999999999999</v>
      </c>
    </row>
    <row r="33" spans="1:2" ht="15.75" thickBot="1" x14ac:dyDescent="0.3">
      <c r="A33" s="14" t="s">
        <v>44</v>
      </c>
      <c r="B33" s="17">
        <v>119.5</v>
      </c>
    </row>
    <row r="34" spans="1:2" ht="15.75" thickBot="1" x14ac:dyDescent="0.3">
      <c r="A34" s="14" t="s">
        <v>45</v>
      </c>
      <c r="B34" s="17">
        <v>78.77</v>
      </c>
    </row>
    <row r="35" spans="1:2" ht="15.75" thickBot="1" x14ac:dyDescent="0.3">
      <c r="A35" s="14" t="s">
        <v>46</v>
      </c>
      <c r="B35" s="17">
        <v>75.23</v>
      </c>
    </row>
    <row r="36" spans="1:2" ht="15.75" thickBot="1" x14ac:dyDescent="0.3">
      <c r="A36" s="14" t="s">
        <v>47</v>
      </c>
      <c r="B36" s="17">
        <v>191.64</v>
      </c>
    </row>
    <row r="37" spans="1:2" ht="15.75" thickBot="1" x14ac:dyDescent="0.3">
      <c r="A37" s="14" t="s">
        <v>48</v>
      </c>
      <c r="B37" s="17">
        <v>109</v>
      </c>
    </row>
    <row r="38" spans="1:2" ht="15.75" thickBot="1" x14ac:dyDescent="0.3">
      <c r="A38" s="14" t="s">
        <v>49</v>
      </c>
      <c r="B38" s="17">
        <v>119.69</v>
      </c>
    </row>
    <row r="39" spans="1:2" ht="15.75" thickBot="1" x14ac:dyDescent="0.3">
      <c r="A39" s="14" t="s">
        <v>50</v>
      </c>
      <c r="B39" s="17">
        <v>80.290000000000006</v>
      </c>
    </row>
    <row r="40" spans="1:2" ht="15.75" thickBot="1" x14ac:dyDescent="0.3">
      <c r="A40" s="14" t="s">
        <v>51</v>
      </c>
      <c r="B40" s="17">
        <v>190.71</v>
      </c>
    </row>
    <row r="41" spans="1:2" ht="15.75" thickBot="1" x14ac:dyDescent="0.3">
      <c r="A41" s="14" t="s">
        <v>52</v>
      </c>
      <c r="B41" s="17">
        <v>54.05</v>
      </c>
    </row>
    <row r="42" spans="1:2" ht="15.75" thickBot="1" x14ac:dyDescent="0.3">
      <c r="A42" s="14" t="s">
        <v>53</v>
      </c>
      <c r="B42" s="17">
        <v>131.61000000000001</v>
      </c>
    </row>
    <row r="43" spans="1:2" ht="15.75" thickBot="1" x14ac:dyDescent="0.3">
      <c r="A43" s="14" t="s">
        <v>54</v>
      </c>
      <c r="B43" s="17">
        <v>88.54</v>
      </c>
    </row>
    <row r="44" spans="1:2" ht="15.75" thickBot="1" x14ac:dyDescent="0.3">
      <c r="A44" s="14" t="s">
        <v>55</v>
      </c>
      <c r="B44" s="17">
        <v>88.55</v>
      </c>
    </row>
    <row r="45" spans="1:2" ht="15.75" thickBot="1" x14ac:dyDescent="0.3">
      <c r="A45" s="14" t="s">
        <v>56</v>
      </c>
      <c r="B45" s="17">
        <v>41.14</v>
      </c>
    </row>
    <row r="46" spans="1:2" ht="15.75" thickBot="1" x14ac:dyDescent="0.3">
      <c r="A46" s="14" t="s">
        <v>57</v>
      </c>
      <c r="B46" s="17">
        <v>52.65</v>
      </c>
    </row>
    <row r="47" spans="1:2" ht="15.75" thickBot="1" x14ac:dyDescent="0.3">
      <c r="A47" s="14" t="s">
        <v>58</v>
      </c>
      <c r="B47" s="17">
        <v>90.87</v>
      </c>
    </row>
    <row r="48" spans="1:2" ht="15.75" thickBot="1" x14ac:dyDescent="0.3">
      <c r="A48" s="14" t="s">
        <v>59</v>
      </c>
      <c r="B48" s="17">
        <v>62.66</v>
      </c>
    </row>
    <row r="49" spans="1:2" ht="15.75" thickBot="1" x14ac:dyDescent="0.3">
      <c r="A49" s="14" t="s">
        <v>60</v>
      </c>
      <c r="B49" s="17">
        <v>91.93</v>
      </c>
    </row>
    <row r="50" spans="1:2" ht="15.75" thickBot="1" x14ac:dyDescent="0.3">
      <c r="A50" s="14" t="s">
        <v>61</v>
      </c>
      <c r="B50" s="17">
        <v>137.1</v>
      </c>
    </row>
    <row r="51" spans="1:2" ht="15.75" thickBot="1" x14ac:dyDescent="0.3">
      <c r="A51" s="14" t="s">
        <v>62</v>
      </c>
      <c r="B51" s="17">
        <v>55.9</v>
      </c>
    </row>
    <row r="52" spans="1:2" ht="15.75" thickBot="1" x14ac:dyDescent="0.3">
      <c r="A52" s="14" t="s">
        <v>63</v>
      </c>
      <c r="B52" s="17">
        <v>49.63</v>
      </c>
    </row>
    <row r="53" spans="1:2" ht="15.75" thickBot="1" x14ac:dyDescent="0.3">
      <c r="A53" s="14" t="s">
        <v>64</v>
      </c>
      <c r="B53" s="17">
        <v>72.510000000000005</v>
      </c>
    </row>
    <row r="54" spans="1:2" ht="15.75" thickBot="1" x14ac:dyDescent="0.3">
      <c r="A54" s="14" t="s">
        <v>65</v>
      </c>
      <c r="B54" s="17">
        <v>38.61</v>
      </c>
    </row>
    <row r="55" spans="1:2" ht="15.75" thickBot="1" x14ac:dyDescent="0.3">
      <c r="A55" s="14" t="s">
        <v>66</v>
      </c>
      <c r="B55" s="17">
        <v>89.94</v>
      </c>
    </row>
    <row r="56" spans="1:2" ht="15.75" thickBot="1" x14ac:dyDescent="0.3">
      <c r="A56" s="14" t="s">
        <v>67</v>
      </c>
      <c r="B56" s="17">
        <v>46.19</v>
      </c>
    </row>
    <row r="57" spans="1:2" ht="15.75" thickBot="1" x14ac:dyDescent="0.3">
      <c r="A57" s="14" t="s">
        <v>68</v>
      </c>
      <c r="B57" s="17">
        <v>55.01</v>
      </c>
    </row>
    <row r="58" spans="1:2" ht="15.75" thickBot="1" x14ac:dyDescent="0.3">
      <c r="A58" s="14" t="s">
        <v>69</v>
      </c>
      <c r="B58" s="17">
        <v>57.55</v>
      </c>
    </row>
    <row r="59" spans="1:2" ht="15.75" thickBot="1" x14ac:dyDescent="0.3">
      <c r="A59" s="14" t="s">
        <v>70</v>
      </c>
      <c r="B59" s="17">
        <v>75.47</v>
      </c>
    </row>
    <row r="60" spans="1:2" ht="15.75" thickBot="1" x14ac:dyDescent="0.3">
      <c r="A60" s="14" t="s">
        <v>71</v>
      </c>
      <c r="B60" s="17">
        <v>53.19</v>
      </c>
    </row>
    <row r="61" spans="1:2" ht="15.75" thickBot="1" x14ac:dyDescent="0.3">
      <c r="A61" s="14" t="s">
        <v>72</v>
      </c>
      <c r="B61" s="17">
        <v>59.99</v>
      </c>
    </row>
    <row r="62" spans="1:2" ht="15.75" thickBot="1" x14ac:dyDescent="0.3">
      <c r="A62" s="14" t="s">
        <v>73</v>
      </c>
      <c r="B62" s="17">
        <v>104.63</v>
      </c>
    </row>
    <row r="63" spans="1:2" ht="15.75" thickBot="1" x14ac:dyDescent="0.3">
      <c r="A63" s="14" t="s">
        <v>74</v>
      </c>
      <c r="B63" s="17">
        <v>83.14</v>
      </c>
    </row>
    <row r="64" spans="1:2" ht="15.75" thickBot="1" x14ac:dyDescent="0.3">
      <c r="A64" s="14" t="s">
        <v>75</v>
      </c>
      <c r="B64" s="17">
        <v>84.07</v>
      </c>
    </row>
    <row r="65" spans="1:2" ht="15.75" thickBot="1" x14ac:dyDescent="0.3">
      <c r="A65" s="14" t="s">
        <v>76</v>
      </c>
      <c r="B65" s="17">
        <v>115.62</v>
      </c>
    </row>
    <row r="66" spans="1:2" ht="15.75" thickBot="1" x14ac:dyDescent="0.3">
      <c r="A66" s="14" t="s">
        <v>77</v>
      </c>
      <c r="B66" s="17">
        <v>79.319999999999993</v>
      </c>
    </row>
    <row r="67" spans="1:2" ht="15.75" thickBot="1" x14ac:dyDescent="0.3">
      <c r="A67" s="14" t="s">
        <v>78</v>
      </c>
      <c r="B67" s="17">
        <v>28.54</v>
      </c>
    </row>
    <row r="68" spans="1:2" ht="15.75" thickBot="1" x14ac:dyDescent="0.3">
      <c r="A68" s="14" t="s">
        <v>79</v>
      </c>
      <c r="B68" s="17">
        <v>94.56</v>
      </c>
    </row>
    <row r="69" spans="1:2" ht="15.75" thickBot="1" x14ac:dyDescent="0.3">
      <c r="A69" s="14" t="s">
        <v>80</v>
      </c>
      <c r="B69" s="17">
        <v>184.33</v>
      </c>
    </row>
    <row r="70" spans="1:2" ht="15.75" thickBot="1" x14ac:dyDescent="0.3">
      <c r="A70" s="14" t="s">
        <v>81</v>
      </c>
      <c r="B70" s="17">
        <v>108.45</v>
      </c>
    </row>
    <row r="71" spans="1:2" ht="15.75" thickBot="1" x14ac:dyDescent="0.3">
      <c r="A71" s="14" t="s">
        <v>82</v>
      </c>
      <c r="B71" s="17">
        <v>46.38</v>
      </c>
    </row>
    <row r="72" spans="1:2" ht="15.75" thickBot="1" x14ac:dyDescent="0.3">
      <c r="A72" s="14" t="s">
        <v>83</v>
      </c>
      <c r="B72" s="17">
        <v>168.55</v>
      </c>
    </row>
    <row r="73" spans="1:2" ht="15.75" thickBot="1" x14ac:dyDescent="0.3">
      <c r="A73" s="14" t="s">
        <v>84</v>
      </c>
      <c r="B73" s="17">
        <v>98.68</v>
      </c>
    </row>
    <row r="74" spans="1:2" ht="15.75" thickBot="1" x14ac:dyDescent="0.3">
      <c r="A74" s="14" t="s">
        <v>85</v>
      </c>
      <c r="B74" s="17">
        <v>54.02</v>
      </c>
    </row>
    <row r="75" spans="1:2" ht="15.75" thickBot="1" x14ac:dyDescent="0.3">
      <c r="A75" s="14" t="s">
        <v>86</v>
      </c>
      <c r="B75" s="17">
        <v>793.23</v>
      </c>
    </row>
    <row r="76" spans="1:2" ht="15.75" thickBot="1" x14ac:dyDescent="0.3">
      <c r="A76" s="14" t="s">
        <v>87</v>
      </c>
      <c r="B76" s="17">
        <v>1023.68</v>
      </c>
    </row>
    <row r="77" spans="1:2" ht="15.75" thickBot="1" x14ac:dyDescent="0.3">
      <c r="A77" s="14" t="s">
        <v>88</v>
      </c>
      <c r="B77" s="17">
        <v>1742.02</v>
      </c>
    </row>
    <row r="78" spans="1:2" ht="15.75" thickBot="1" x14ac:dyDescent="0.3">
      <c r="A78" s="14" t="s">
        <v>89</v>
      </c>
      <c r="B78" s="17">
        <v>981.53</v>
      </c>
    </row>
    <row r="79" spans="1:2" ht="15.75" thickBot="1" x14ac:dyDescent="0.3">
      <c r="A79" s="14" t="s">
        <v>90</v>
      </c>
      <c r="B79" s="17">
        <v>80.790000000000006</v>
      </c>
    </row>
    <row r="80" spans="1:2" ht="15.75" thickBot="1" x14ac:dyDescent="0.3">
      <c r="A80" s="14" t="s">
        <v>91</v>
      </c>
      <c r="B80" s="17">
        <v>108.62</v>
      </c>
    </row>
    <row r="81" spans="1:2" ht="15.75" thickBot="1" x14ac:dyDescent="0.3">
      <c r="A81" s="14" t="s">
        <v>92</v>
      </c>
      <c r="B81" s="17">
        <v>53.51</v>
      </c>
    </row>
    <row r="82" spans="1:2" ht="15.75" thickBot="1" x14ac:dyDescent="0.3">
      <c r="A82" s="14" t="s">
        <v>93</v>
      </c>
      <c r="B82" s="17">
        <v>42.34</v>
      </c>
    </row>
  </sheetData>
  <sortState ref="F11:F19">
    <sortCondition ref="F11"/>
  </sortState>
  <pageMargins left="0.7" right="0.7" top="0.75" bottom="0.75" header="0.3" footer="0.3"/>
  <pageSetup paperSize="9" orientation="portrait" verticalDpi="0" r:id="rId1"/>
  <ignoredErrors>
    <ignoredError sqref="E4:E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vekova_struktura</vt:lpstr>
      <vt:lpstr>hustota_zadanie</vt:lpstr>
      <vt:lpstr>hustota_obyv_vysledky</vt:lpstr>
    </vt:vector>
  </TitlesOfParts>
  <Company>SPU Nitra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mPriezvisko</dc:creator>
  <cp:lastModifiedBy>mPriezvisko</cp:lastModifiedBy>
  <dcterms:created xsi:type="dcterms:W3CDTF">2016-02-24T07:12:08Z</dcterms:created>
  <dcterms:modified xsi:type="dcterms:W3CDTF">2017-11-21T05:46:18Z</dcterms:modified>
</cp:coreProperties>
</file>